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kc1.sharepoint.com/teams/MTDMobilityServices/Shared Documents/Promotions-Formations Team/WebPage/"/>
    </mc:Choice>
  </mc:AlternateContent>
  <xr:revisionPtr revIDLastSave="0" documentId="8_{C5BF618D-BCF5-4FBF-B858-2CF425C18BB8}" xr6:coauthVersionLast="47" xr6:coauthVersionMax="47" xr10:uidLastSave="{00000000-0000-0000-0000-000000000000}"/>
  <workbookProtection workbookAlgorithmName="SHA-512" workbookHashValue="At8Q9R8mBaoLGCtK11o+W6DllqBYsTZDbsYNCWKvtqoJAhOhLPYvn1aTxp5dOZ0sL9Igye2wbYUQaor7IGchZg==" workbookSaltValue="09QKthFPREkPprchldyNeQ==" workbookSpinCount="100000" lockStructure="1"/>
  <bookViews>
    <workbookView xWindow="28680" yWindow="-120" windowWidth="29040" windowHeight="15720" xr2:uid="{8E685F6D-241E-4BF7-9CBB-FFFADFDF217C}"/>
  </bookViews>
  <sheets>
    <sheet name="Monthly Report" sheetId="1" r:id="rId1"/>
    <sheet name="Fare Calculator" sheetId="5" r:id="rId2"/>
    <sheet name="FAQ and Forms" sheetId="7" r:id="rId3"/>
    <sheet name="Admin" sheetId="2" state="hidden" r:id="rId4"/>
    <sheet name="RTM" sheetId="3" state="hidden" r:id="rId5"/>
    <sheet name="Fare Schedule" sheetId="4" state="hidden" r:id="rId6"/>
  </sheets>
  <definedNames>
    <definedName name="_xlnm._FilterDatabase" localSheetId="5" hidden="1">'Fare Schedule'!$A$2:$E$716</definedName>
    <definedName name="_xlnm._FilterDatabase" localSheetId="0" hidden="1">'Monthly Report'!$I$28:$T$48</definedName>
    <definedName name="_xlnm.Print_Area" localSheetId="2">'FAQ and Forms'!$A$1:$S$68</definedName>
    <definedName name="_xlnm.Print_Area" localSheetId="1">'Fare Calculator'!$A$1:$I$24</definedName>
    <definedName name="_xlnm.Print_Area" localSheetId="0">'Monthly Report'!$A$1:$U$58</definedName>
    <definedName name="Riders">'Monthly Report'!$I$28:$T$48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55" i="1" l="1"/>
  <c r="O49" i="1"/>
  <c r="B21" i="1"/>
  <c r="I4" i="1"/>
  <c r="I23" i="1"/>
  <c r="J8" i="1"/>
  <c r="E17" i="1"/>
  <c r="I24" i="1"/>
  <c r="K49" i="1"/>
  <c r="S11" i="1"/>
  <c r="K11" i="1"/>
  <c r="T49" i="1" l="1"/>
  <c r="E45" i="1" s="1"/>
  <c r="S49" i="1"/>
  <c r="E44" i="1" s="1"/>
  <c r="R49" i="1"/>
  <c r="E38" i="1" s="1"/>
  <c r="P49" i="1"/>
  <c r="E43" i="1" s="1"/>
  <c r="Q49" i="1"/>
  <c r="E37" i="1" s="1"/>
  <c r="T51" i="1" l="1"/>
  <c r="E28" i="1" a="1"/>
  <c r="E28" i="1" s="1"/>
  <c r="E36" i="1" s="1"/>
  <c r="L50" i="1" s="1"/>
  <c r="S1" i="1" l="1"/>
  <c r="M9" i="1" l="1"/>
  <c r="K4" i="4" l="1"/>
  <c r="K3" i="4"/>
  <c r="T21" i="1"/>
  <c r="T2" i="1"/>
  <c r="F11" i="5" l="1"/>
  <c r="F12" i="5" s="1"/>
  <c r="S9" i="1" l="1"/>
  <c r="C31" i="1"/>
  <c r="O10" i="1" l="1"/>
  <c r="C23" i="1"/>
  <c r="S13" i="1"/>
  <c r="S12" i="1"/>
  <c r="S14" i="1" s="1"/>
  <c r="K12" i="1" s="1"/>
  <c r="K18" i="1" s="1"/>
  <c r="E39" i="1" l="1"/>
  <c r="E47" i="1" s="1"/>
  <c r="O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Kubiak, Jobie</author>
  </authors>
  <commentList>
    <comment ref="M9" authorId="0" shapeId="0" xr:uid="{8AB77392-D408-47E5-B917-8D191D0295E0}">
      <text>
        <r>
          <rPr>
            <sz val="11"/>
            <color indexed="81"/>
            <rFont val="Arial"/>
            <family val="2"/>
          </rPr>
          <t>Update your primary van number in section 1, cell E13.</t>
        </r>
      </text>
    </comment>
    <comment ref="O9" authorId="0" shapeId="0" xr:uid="{78C1F769-D9AB-4961-A978-89ACF1134CF4}">
      <text>
        <r>
          <rPr>
            <sz val="11"/>
            <color indexed="81"/>
            <rFont val="Arial"/>
            <family val="2"/>
          </rPr>
          <t>Enter last month's ending odometer reading.</t>
        </r>
      </text>
    </comment>
    <comment ref="M11" authorId="0" shapeId="0" xr:uid="{A1EC408C-7ABB-49EC-8FD9-6624E3A4B581}">
      <text>
        <r>
          <rPr>
            <sz val="11"/>
            <color indexed="81"/>
            <rFont val="Arial"/>
            <family val="2"/>
          </rPr>
          <t>Enter six-digit Loaner Van number</t>
        </r>
      </text>
    </comment>
    <comment ref="M15" authorId="0" shapeId="0" xr:uid="{BD5B7656-132E-4BCA-99B9-EAA6A25E1604}">
      <text>
        <r>
          <rPr>
            <sz val="11"/>
            <color indexed="81"/>
            <rFont val="Arial"/>
            <family val="2"/>
          </rPr>
          <t>Request envelopes, clarify any mileage, or tell us of any other changes we should be aware of here.</t>
        </r>
      </text>
    </comment>
    <comment ref="J16" authorId="0" shapeId="0" xr:uid="{68AE748C-1CBC-402C-BDEE-70ECBE2582E9}">
      <text>
        <r>
          <rPr>
            <sz val="11"/>
            <color indexed="81"/>
            <rFont val="Arial"/>
            <family val="2"/>
          </rPr>
          <t>Miles to/from the maintenance garage</t>
        </r>
        <r>
          <rPr>
            <sz val="11"/>
            <color indexed="81"/>
            <rFont val="Calibri Light"/>
            <family val="2"/>
            <scheme val="major"/>
          </rPr>
          <t>.</t>
        </r>
      </text>
    </comment>
    <comment ref="C17" authorId="0" shapeId="0" xr:uid="{16B4C579-602F-4791-A53F-8696588F816C}">
      <text>
        <r>
          <rPr>
            <sz val="11"/>
            <color indexed="81"/>
            <rFont val="Arial"/>
            <family val="2"/>
          </rPr>
          <t>E-mail your Accounting Representative for a deadline extension.</t>
        </r>
      </text>
    </comment>
    <comment ref="J17" authorId="0" shapeId="0" xr:uid="{7E1D4694-7391-49F9-A555-40CD63674DA9}">
      <text>
        <r>
          <rPr>
            <sz val="11"/>
            <color indexed="81"/>
            <rFont val="Arial"/>
            <family val="2"/>
          </rPr>
          <t>Miles to/from the Van Distribution Center or other authorized miles. Provide reason in Comment Box.</t>
        </r>
      </text>
    </comment>
    <comment ref="K18" authorId="0" shapeId="0" xr:uid="{96BC813D-7898-4168-AF03-20EEFA917491}">
      <text>
        <r>
          <rPr>
            <sz val="11"/>
            <color indexed="81"/>
            <rFont val="Arial"/>
            <family val="2"/>
          </rPr>
          <t>A negative number here indicates your vanpool drove within the allowable mileage. 
A positive number means your van drove excess miles and will be charged 60 cents per additional mile.</t>
        </r>
      </text>
    </comment>
    <comment ref="C25" authorId="0" shapeId="0" xr:uid="{51408C58-B760-4423-AD1B-5D222CD90B71}">
      <text>
        <r>
          <rPr>
            <sz val="11"/>
            <color indexed="81"/>
            <rFont val="Arial"/>
            <family val="2"/>
          </rPr>
          <t>This is your daily round trip mileage. 
If your route has changed, please email your Vanpool Rep for review.</t>
        </r>
      </text>
    </comment>
    <comment ref="I26" authorId="0" shapeId="0" xr:uid="{3345AC41-3FB3-4B7E-A0AA-773686CE52E5}">
      <text>
        <r>
          <rPr>
            <sz val="11"/>
            <color indexed="81"/>
            <rFont val="Arial"/>
            <family val="2"/>
          </rPr>
          <t>Mark riders who ride less than 50% of your group's schedule. Use the Fare Calculator Tab to help calculate a part-time rider fare.</t>
        </r>
      </text>
    </comment>
    <comment ref="L26" authorId="0" shapeId="0" xr:uid="{1AFDE718-55BB-4C90-8028-1BDEC127C1A0}">
      <text>
        <r>
          <rPr>
            <sz val="11"/>
            <color indexed="81"/>
            <rFont val="Arial"/>
            <family val="2"/>
          </rPr>
          <t>Enter the full ORCA card number (8 or 19 digit depending on card) if rider has a passport or Vanpool Pass. 
To ensure Excel does not alter the longer card numbers, do not copy/paste ORCA numbers into the report.</t>
        </r>
      </text>
    </comment>
    <comment ref="M26" authorId="0" shapeId="0" xr:uid="{088B115D-26AB-437A-8DDF-9C64AF4DBF1C}">
      <text>
        <r>
          <rPr>
            <sz val="11"/>
            <color indexed="81"/>
            <rFont val="Arial"/>
            <family val="2"/>
          </rPr>
          <t>New riders should complete a participant application and ORCA Passport Use Form if needed.</t>
        </r>
      </text>
    </comment>
    <comment ref="N26" authorId="0" shapeId="0" xr:uid="{59471BFE-568D-4397-82DC-8A7DE31573D6}">
      <text>
        <r>
          <rPr>
            <sz val="11"/>
            <color indexed="81"/>
            <rFont val="Arial"/>
            <family val="2"/>
          </rPr>
          <t>After reporting terminated riders, please remove them from following reports.</t>
        </r>
      </text>
    </comment>
    <comment ref="O26" authorId="0" shapeId="0" xr:uid="{1819BC75-589F-423A-8AC6-E84BC950AB65}">
      <text>
        <r>
          <rPr>
            <sz val="11"/>
            <color indexed="81"/>
            <rFont val="Arial"/>
            <family val="2"/>
          </rPr>
          <t>Enter every rider's monthly fare. The Subtotal at the bottom should match the vanpool's Fixed Rate.  Enter each rider's payment method in the following columns. There is a fare calculator on the second tab.</t>
        </r>
      </text>
    </comment>
    <comment ref="P26" authorId="0" shapeId="0" xr:uid="{4CFC303C-76B8-414C-AF55-5FD4CCEC2510}">
      <text>
        <r>
          <rPr>
            <sz val="11"/>
            <color indexed="81"/>
            <rFont val="Arial"/>
            <family val="2"/>
          </rPr>
          <t>Enter rider's passport or UPASS dollar amount here.</t>
        </r>
      </text>
    </comment>
    <comment ref="Q26" authorId="0" shapeId="0" xr:uid="{D91CFF53-F07C-4113-A730-95F90ED39328}">
      <text>
        <r>
          <rPr>
            <sz val="11"/>
            <color indexed="81"/>
            <rFont val="Arial"/>
            <family val="2"/>
          </rPr>
          <t>Vanpool Passes have a maximum value of up to $99. It cannot be more than the rider's monthly fare or shared with other riders.</t>
        </r>
      </text>
    </comment>
    <comment ref="C40" authorId="0" shapeId="0" xr:uid="{8447C49A-8AA6-4FE5-83C7-21610C77E5C3}">
      <text>
        <r>
          <rPr>
            <sz val="11"/>
            <color indexed="81"/>
            <rFont val="Arial"/>
            <family val="2"/>
          </rPr>
          <t>Add $25 late fee if submitting after the 10th.</t>
        </r>
      </text>
    </comment>
    <comment ref="C41" authorId="0" shapeId="0" xr:uid="{7DE8335A-2B9A-4854-8577-7FE00D52BB08}">
      <text>
        <r>
          <rPr>
            <sz val="11"/>
            <color indexed="81"/>
            <rFont val="Arial"/>
            <family val="2"/>
          </rPr>
          <t>Enter a negative sign if applying a credit.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<sst xmlns="http://schemas.openxmlformats.org/spreadsheetml/2006/main" count="2248" uniqueCount="339">
  <si>
    <t>Month</t>
  </si>
  <si>
    <t>Column1</t>
  </si>
  <si>
    <t>Column2</t>
  </si>
  <si>
    <t>RTM for allowable miles</t>
  </si>
  <si>
    <t>Itemized Miles</t>
  </si>
  <si>
    <t>Maintenance Shuttle</t>
  </si>
  <si>
    <t>Other</t>
  </si>
  <si>
    <t>Unused/Excess Miles</t>
  </si>
  <si>
    <t>Fare</t>
  </si>
  <si>
    <t>RTM</t>
  </si>
  <si>
    <t>Van Type</t>
  </si>
  <si>
    <t>Less than 20</t>
  </si>
  <si>
    <t>work week</t>
  </si>
  <si>
    <t>3-day</t>
  </si>
  <si>
    <t>5-day</t>
  </si>
  <si>
    <t>6-day</t>
  </si>
  <si>
    <t>7-day</t>
  </si>
  <si>
    <t>9-80</t>
  </si>
  <si>
    <t>Leaf</t>
  </si>
  <si>
    <t>n/a</t>
  </si>
  <si>
    <t>4-day</t>
  </si>
  <si>
    <t>Schedule</t>
  </si>
  <si>
    <t>3-day2</t>
  </si>
  <si>
    <t>4-day3</t>
  </si>
  <si>
    <t>5-day4</t>
  </si>
  <si>
    <t>6-day5</t>
  </si>
  <si>
    <t>7-day6</t>
  </si>
  <si>
    <t>9-807</t>
  </si>
  <si>
    <t>3-day8</t>
  </si>
  <si>
    <t>4-day9</t>
  </si>
  <si>
    <t>5-day10</t>
  </si>
  <si>
    <t>6-day11</t>
  </si>
  <si>
    <t>7-day12</t>
  </si>
  <si>
    <t>9-8013</t>
  </si>
  <si>
    <t>12/15-passenger</t>
  </si>
  <si>
    <t>7-passenger</t>
  </si>
  <si>
    <t>rtm</t>
  </si>
  <si>
    <t>van size</t>
  </si>
  <si>
    <t>schedule</t>
  </si>
  <si>
    <t>3-Day</t>
  </si>
  <si>
    <t>7-Passenger</t>
  </si>
  <si>
    <t>4-Day</t>
  </si>
  <si>
    <t>5-Day</t>
  </si>
  <si>
    <t>6-Day</t>
  </si>
  <si>
    <t>7-Day</t>
  </si>
  <si>
    <t>12/15-Passenger</t>
  </si>
  <si>
    <t>Van Size</t>
  </si>
  <si>
    <t>Days in week</t>
  </si>
  <si>
    <t>Employer</t>
  </si>
  <si>
    <t>Comment Box</t>
  </si>
  <si>
    <t>Leaving Rider</t>
  </si>
  <si>
    <t>Voucher</t>
  </si>
  <si>
    <t>Rider Information</t>
  </si>
  <si>
    <t>ORCA or UPASS:</t>
  </si>
  <si>
    <t>Online Payment:</t>
  </si>
  <si>
    <t>Vanpool Pass:</t>
  </si>
  <si>
    <t>Vouchers:</t>
  </si>
  <si>
    <t>Personal Check:</t>
  </si>
  <si>
    <t>+ Excess Mile Charges:</t>
  </si>
  <si>
    <t>+ Late Fee:</t>
  </si>
  <si>
    <t>+/- Monthly Report Adjustment:</t>
  </si>
  <si>
    <t>Fixed Rate</t>
  </si>
  <si>
    <t>Fixed Rate:</t>
  </si>
  <si>
    <t>Bookkeeper Name:</t>
  </si>
  <si>
    <t>Column3</t>
  </si>
  <si>
    <t>Days Traveled</t>
  </si>
  <si>
    <t>Total Allowed Miles</t>
  </si>
  <si>
    <t>Total Miles Traveled</t>
  </si>
  <si>
    <t>Primary Van #</t>
  </si>
  <si>
    <t>Loaner Van #</t>
  </si>
  <si>
    <t>How to Pay</t>
  </si>
  <si>
    <t>Column4</t>
  </si>
  <si>
    <t>RTM (Round Trip Miles)</t>
  </si>
  <si>
    <t>Rideshare Operations</t>
  </si>
  <si>
    <t>KSC-TR-0812</t>
  </si>
  <si>
    <t>201 S. Jackson St</t>
  </si>
  <si>
    <t>Seattle, WA 98104-0770</t>
  </si>
  <si>
    <t>Column5</t>
  </si>
  <si>
    <t>Miles</t>
  </si>
  <si>
    <t>Total Miles:</t>
  </si>
  <si>
    <t>Subtotal:</t>
  </si>
  <si>
    <t>Payment Total:</t>
  </si>
  <si>
    <t>Rider Name</t>
  </si>
  <si>
    <t>(Last Name, First Name)</t>
  </si>
  <si>
    <t>ORCA Card</t>
  </si>
  <si>
    <t>Number</t>
  </si>
  <si>
    <t>New</t>
  </si>
  <si>
    <t>Rider</t>
  </si>
  <si>
    <t>Leaving</t>
  </si>
  <si>
    <t>ORCA</t>
  </si>
  <si>
    <t>UPASS</t>
  </si>
  <si>
    <t>Monthly</t>
  </si>
  <si>
    <t>Vanpool</t>
  </si>
  <si>
    <t>Pass</t>
  </si>
  <si>
    <t>Online</t>
  </si>
  <si>
    <t>Payment</t>
  </si>
  <si>
    <t>Personal</t>
  </si>
  <si>
    <t>Check</t>
  </si>
  <si>
    <t>Work Schedule</t>
  </si>
  <si>
    <t>Ending Mileage</t>
  </si>
  <si>
    <t>Beginning Mileage</t>
  </si>
  <si>
    <t>Balance Due:</t>
  </si>
  <si>
    <t>Rider Count:</t>
  </si>
  <si>
    <t>Full-Time Rider Fare:</t>
  </si>
  <si>
    <t>Part-Time Rider Fare:</t>
  </si>
  <si>
    <t>Fare Calculator</t>
  </si>
  <si>
    <t>Enter the number of full-time and part-time riders, and the vanpool's fixed rate to calculate rider fares.</t>
  </si>
  <si>
    <t>Number of Full-Time riders</t>
  </si>
  <si>
    <t>Number of Part-Time riders</t>
  </si>
  <si>
    <t>Vanpool Fixed Rate</t>
  </si>
  <si>
    <t>This is your worksheet. Do not send a paper copy with your report.</t>
  </si>
  <si>
    <t>Reports without checks could be emailed directly to your Accounting Rep. 
All reports are due by the 10th.* 
Late reports could incur a $25.00 late fee. 
* Request an extension or postage paid envelope from your Accounting Rep.</t>
  </si>
  <si>
    <t>Amounts shown are estimated until payments are received.
Any balance due can be paid online or via check.
Voucher overages are written-off and cannot be credited.</t>
  </si>
  <si>
    <t>Select Revenue Month</t>
  </si>
  <si>
    <t>Revenue Month</t>
  </si>
  <si>
    <t>Van Number:</t>
  </si>
  <si>
    <t>Select current revenue month and enter your group ID, van number, and bookkeeper name.</t>
  </si>
  <si>
    <t>Due Date:</t>
  </si>
  <si>
    <t>Column6</t>
  </si>
  <si>
    <t>Fold</t>
  </si>
  <si>
    <t>Other:</t>
  </si>
  <si>
    <t>Daily Rate</t>
  </si>
  <si>
    <t>Miles driven over the allowed limit are charged at 60 cents per mile.</t>
  </si>
  <si>
    <t>fare or new start</t>
  </si>
  <si>
    <t xml:space="preserve">Enter the fixed rate and any late fees, bank charges or </t>
  </si>
  <si>
    <t>adjustments.</t>
  </si>
  <si>
    <t>&lt;select&gt;</t>
  </si>
  <si>
    <t>Group ID:</t>
  </si>
  <si>
    <t>Less than 20 or Vanshare</t>
  </si>
  <si>
    <t>OrcaNumber</t>
  </si>
  <si>
    <t>Part-Time</t>
  </si>
  <si>
    <t>Enter rider's start or end date</t>
  </si>
  <si>
    <t>Passport /</t>
  </si>
  <si>
    <t>Personal Ck</t>
  </si>
  <si>
    <t>Online Pymt</t>
  </si>
  <si>
    <t>Monthly Fare</t>
  </si>
  <si>
    <t>Time</t>
  </si>
  <si>
    <t>Part-</t>
  </si>
  <si>
    <t>Office Use</t>
  </si>
  <si>
    <t>Riders</t>
  </si>
  <si>
    <t>July 2025</t>
  </si>
  <si>
    <t>August 2025</t>
  </si>
  <si>
    <t>September 2025</t>
  </si>
  <si>
    <t>October 2025</t>
  </si>
  <si>
    <t>November 2025</t>
  </si>
  <si>
    <t>December 2025</t>
  </si>
  <si>
    <t>January 2026</t>
  </si>
  <si>
    <t>July 2025 Trip Information and Mileage</t>
  </si>
  <si>
    <t>August 2025 Trip Information and Mileage</t>
  </si>
  <si>
    <t>September 2025 Trip Information and Mileage</t>
  </si>
  <si>
    <t>October 2025 Trip Information and Mileage</t>
  </si>
  <si>
    <t>November 2025 Trip Information and Mileage</t>
  </si>
  <si>
    <t>December 2025 Trip Information and Mileage</t>
  </si>
  <si>
    <t>August 10th, 2025</t>
  </si>
  <si>
    <t>September 10th, 2025</t>
  </si>
  <si>
    <t>October 10th, 2025</t>
  </si>
  <si>
    <t>November 10th, 2025</t>
  </si>
  <si>
    <t>December 10th, 2025</t>
  </si>
  <si>
    <t>January 10th, 2026</t>
  </si>
  <si>
    <t>Column7</t>
  </si>
  <si>
    <t>Column8</t>
  </si>
  <si>
    <t>Column9</t>
  </si>
  <si>
    <r>
      <t xml:space="preserve">Enter </t>
    </r>
    <r>
      <rPr>
        <b/>
        <sz val="10"/>
        <color theme="1"/>
        <rFont val="Arial"/>
        <family val="2"/>
      </rPr>
      <t>last month's</t>
    </r>
    <r>
      <rPr>
        <sz val="10"/>
        <color theme="1"/>
        <rFont val="Arial"/>
        <family val="2"/>
      </rPr>
      <t xml:space="preserve"> RTM, days traveled and any itemized miles.</t>
    </r>
  </si>
  <si>
    <t>Payment Type</t>
  </si>
  <si>
    <r>
      <t xml:space="preserve">Enter these fare amounts on your report, in section 5 (Rider Roster) under Monthly Fare (column O).
</t>
    </r>
    <r>
      <rPr>
        <i/>
        <sz val="9"/>
        <color theme="1"/>
        <rFont val="Arial"/>
        <family val="2"/>
      </rPr>
      <t>You may need to adjust a rider's fare by a few cents in order to balance.</t>
    </r>
  </si>
  <si>
    <t>Monthly Vanpool/Vanshare Report</t>
  </si>
  <si>
    <t>Select the RTM, schedule, and van size for the current month to get your group's Fixed Rate. Notify your Accounting Rep of any updates.</t>
  </si>
  <si>
    <t>Trip Information</t>
  </si>
  <si>
    <t>Van Mileage</t>
  </si>
  <si>
    <r>
      <t xml:space="preserve">Enter </t>
    </r>
    <r>
      <rPr>
        <b/>
        <sz val="10"/>
        <color theme="1"/>
        <rFont val="Arial"/>
        <family val="2"/>
      </rPr>
      <t xml:space="preserve">last month's </t>
    </r>
    <r>
      <rPr>
        <sz val="10"/>
        <color theme="1"/>
        <rFont val="Arial"/>
        <family val="2"/>
      </rPr>
      <t>odometer readings for your primary van and any loaner vehicles.</t>
    </r>
  </si>
  <si>
    <t>Revenue and Ridership for August 2025</t>
  </si>
  <si>
    <t>Revenue and Ridership for September 2025</t>
  </si>
  <si>
    <t>Revenue and Ridership for October 2025</t>
  </si>
  <si>
    <t>Revenue and Ridership for November 2025</t>
  </si>
  <si>
    <t>Revenue and Ridership for December 2025</t>
  </si>
  <si>
    <t>Revenue and Ridership for January 2026</t>
  </si>
  <si>
    <t>Trip Information for June</t>
  </si>
  <si>
    <t>Van Mileage for June</t>
  </si>
  <si>
    <t>Trip Information for April</t>
  </si>
  <si>
    <t>Trip Information for May</t>
  </si>
  <si>
    <t>Trip Information for July</t>
  </si>
  <si>
    <t>Trip Information for August</t>
  </si>
  <si>
    <t>Trip Information for September</t>
  </si>
  <si>
    <t>Trip Information for October</t>
  </si>
  <si>
    <t>Trip Information for November</t>
  </si>
  <si>
    <t>Trip Information for December</t>
  </si>
  <si>
    <t>Trip Information for January</t>
  </si>
  <si>
    <t>Trip Information for February</t>
  </si>
  <si>
    <t>Trip Information for March</t>
  </si>
  <si>
    <t>Van Mileage for April</t>
  </si>
  <si>
    <t>Van Mileage for May</t>
  </si>
  <si>
    <t>Van Mileage for July</t>
  </si>
  <si>
    <t>Van Mileage for August</t>
  </si>
  <si>
    <t>Van Mileage for September</t>
  </si>
  <si>
    <t>Van Mileage for October</t>
  </si>
  <si>
    <t>Van Mileage for November</t>
  </si>
  <si>
    <t>Van Mileage for December</t>
  </si>
  <si>
    <t>Van Mileage for January</t>
  </si>
  <si>
    <t>Van Mileage for February</t>
  </si>
  <si>
    <t>Van Mileage for March</t>
  </si>
  <si>
    <t>Rider Roster for May</t>
  </si>
  <si>
    <t>Rider Roster for June</t>
  </si>
  <si>
    <t>Rider Roster for July</t>
  </si>
  <si>
    <t>Rider Roster for August</t>
  </si>
  <si>
    <t>Rider Roster for September</t>
  </si>
  <si>
    <t>Rider Roster for October</t>
  </si>
  <si>
    <t>Rider Roster for November</t>
  </si>
  <si>
    <t>Rider Roster for December</t>
  </si>
  <si>
    <t>Rider Roster for January</t>
  </si>
  <si>
    <t>Rider Roster for February</t>
  </si>
  <si>
    <t>Rider Roster for March</t>
  </si>
  <si>
    <t>Rider Roster for April</t>
  </si>
  <si>
    <t>Revenue for May</t>
  </si>
  <si>
    <t>Revenue for June</t>
  </si>
  <si>
    <t>Revenue for July</t>
  </si>
  <si>
    <t>Revenue for August</t>
  </si>
  <si>
    <t>Revenue for September</t>
  </si>
  <si>
    <t>Revenue for October</t>
  </si>
  <si>
    <t>Revenue for November</t>
  </si>
  <si>
    <t>Revenue for December</t>
  </si>
  <si>
    <t>Revenue for January</t>
  </si>
  <si>
    <t>Revenue for February</t>
  </si>
  <si>
    <t>Revenue for March</t>
  </si>
  <si>
    <t>Revenue for April</t>
  </si>
  <si>
    <t>Fixed Rate for May</t>
  </si>
  <si>
    <t>Fixed Rate for June</t>
  </si>
  <si>
    <t>Fixed Rate for July</t>
  </si>
  <si>
    <t>Fixed Rate for August</t>
  </si>
  <si>
    <t>Fixed Rate for September</t>
  </si>
  <si>
    <t>Fixed Rate for October</t>
  </si>
  <si>
    <t>Fixed Rate for November</t>
  </si>
  <si>
    <t>Fixed Rate for December</t>
  </si>
  <si>
    <t>Fixed Rate for January</t>
  </si>
  <si>
    <t>Fixed Rate for February</t>
  </si>
  <si>
    <t>Fixed Rate for March</t>
  </si>
  <si>
    <t>Fixed Rate for April</t>
  </si>
  <si>
    <t>Bookkeeping FAQ</t>
  </si>
  <si>
    <t>January 2027</t>
  </si>
  <si>
    <t>October 2026</t>
  </si>
  <si>
    <t>November 2026</t>
  </si>
  <si>
    <t>December 2026</t>
  </si>
  <si>
    <t>March 2026</t>
  </si>
  <si>
    <t>April 2026</t>
  </si>
  <si>
    <t>May 2026</t>
  </si>
  <si>
    <t>June 2026</t>
  </si>
  <si>
    <t>July 2026</t>
  </si>
  <si>
    <t>August 2026</t>
  </si>
  <si>
    <t>September 2026</t>
  </si>
  <si>
    <t>January 2026 Trip Information and Mileage</t>
  </si>
  <si>
    <t>March 2026 Trip Information and Mileage</t>
  </si>
  <si>
    <t>April 2026 Trip Information and Mileage</t>
  </si>
  <si>
    <t>May 2026 Trip Information and Mileage</t>
  </si>
  <si>
    <t>June 2026 Trip Information and Mileage</t>
  </si>
  <si>
    <t>July 2026 Trip Information and Mileage</t>
  </si>
  <si>
    <t>August 2026 Trip Information and Mileage</t>
  </si>
  <si>
    <t>September 2026 Trip Information and Mileage</t>
  </si>
  <si>
    <t>October 2026 Trip Information and Mileage</t>
  </si>
  <si>
    <t>November 2026 Trip Information and Mileage</t>
  </si>
  <si>
    <t>December 2026 Trip Information and Mileage</t>
  </si>
  <si>
    <t>Revenue and Ridership for February 2026</t>
  </si>
  <si>
    <t>Revenue and Ridership for March 2026</t>
  </si>
  <si>
    <t>Revenue and Ridership for April 2026</t>
  </si>
  <si>
    <t>Revenue and Ridership for May 2026</t>
  </si>
  <si>
    <t>Revenue and Ridership for June 2026</t>
  </si>
  <si>
    <t>Revenue and Ridership for July 2026</t>
  </si>
  <si>
    <t>Revenue and Ridership for August 2026</t>
  </si>
  <si>
    <t>Revenue and Ridership for September 2026</t>
  </si>
  <si>
    <t>Revenue and Ridership for October 2026</t>
  </si>
  <si>
    <t>Revenue and Ridership for November 2026</t>
  </si>
  <si>
    <t>Revenue and Ridership for December 2026</t>
  </si>
  <si>
    <t>February 10th, 2026</t>
  </si>
  <si>
    <t>March 10th, 2026</t>
  </si>
  <si>
    <t>April 10th, 2026</t>
  </si>
  <si>
    <t>May 10th, 2026</t>
  </si>
  <si>
    <t>June 10th, 2026</t>
  </si>
  <si>
    <t>July 10th, 2026</t>
  </si>
  <si>
    <t>August 10th, 2026</t>
  </si>
  <si>
    <t>September 10th, 2026</t>
  </si>
  <si>
    <t>October 10th, 2026</t>
  </si>
  <si>
    <t>November 10th, 2026</t>
  </si>
  <si>
    <t>December 10th, 2026</t>
  </si>
  <si>
    <t>January 10th, 2027</t>
  </si>
  <si>
    <t>February 2026</t>
  </si>
  <si>
    <t>February 2026 Trip Information and Mileage</t>
  </si>
  <si>
    <t>Pay Online:</t>
  </si>
  <si>
    <t>Address:</t>
  </si>
  <si>
    <t>Pay with Check:</t>
  </si>
  <si>
    <t>February 2027</t>
  </si>
  <si>
    <t>March 2027</t>
  </si>
  <si>
    <t>January 2028</t>
  </si>
  <si>
    <t>April 2027</t>
  </si>
  <si>
    <t>May 2027</t>
  </si>
  <si>
    <t>June 2027</t>
  </si>
  <si>
    <t>July 2027</t>
  </si>
  <si>
    <t>August 2027</t>
  </si>
  <si>
    <t>September 2027</t>
  </si>
  <si>
    <t>October 2027</t>
  </si>
  <si>
    <t>November 2027</t>
  </si>
  <si>
    <t>December 2027</t>
  </si>
  <si>
    <t>January 2027 Trip Information and Mileage</t>
  </si>
  <si>
    <t>February 2027 Trip Information and Mileage</t>
  </si>
  <si>
    <t>March 2027 Trip Information and Mileage</t>
  </si>
  <si>
    <t>April 2027 Trip Information and Mileage</t>
  </si>
  <si>
    <t>May 2027 Trip Information and Mileage</t>
  </si>
  <si>
    <t>June 2027 Trip Information and Mileage</t>
  </si>
  <si>
    <t>July 2027 Trip Information and Mileage</t>
  </si>
  <si>
    <t>August 2027 Trip Information and Mileage</t>
  </si>
  <si>
    <t>September 2027 Trip Information and Mileage</t>
  </si>
  <si>
    <t>October 2027 Trip Information and Mileage</t>
  </si>
  <si>
    <t>November 2027 Trip Information and Mileage</t>
  </si>
  <si>
    <t>December 2027 Trip Information and Mileage</t>
  </si>
  <si>
    <t>Revenue and Ridership for January 2027</t>
  </si>
  <si>
    <t>Revenue and Ridership for February 2027</t>
  </si>
  <si>
    <t>Revenue and Ridership for March 2027</t>
  </si>
  <si>
    <t>Revenue and Ridership for April 2027</t>
  </si>
  <si>
    <t>Revenue and Ridership for May 2027</t>
  </si>
  <si>
    <t>Revenue and Ridership for June 2027</t>
  </si>
  <si>
    <t>Revenue and Ridership for July 2027</t>
  </si>
  <si>
    <t>Revenue and Ridership for August 2027</t>
  </si>
  <si>
    <t>Revenue and Ridership for September 2027</t>
  </si>
  <si>
    <t>Revenue and Ridership for October 2027</t>
  </si>
  <si>
    <t>Revenue and Ridership for November 2027</t>
  </si>
  <si>
    <t>Revenue and Ridership for December 2027</t>
  </si>
  <si>
    <t>Revenue and Ridership for January 2028</t>
  </si>
  <si>
    <t>February 10th, 2027</t>
  </si>
  <si>
    <t>March 10th, 2027</t>
  </si>
  <si>
    <t>April 10th, 2027</t>
  </si>
  <si>
    <t>May 10th, 2027</t>
  </si>
  <si>
    <t>June 10th, 2027</t>
  </si>
  <si>
    <t>July 10th, 2027</t>
  </si>
  <si>
    <t>August 10th, 2027</t>
  </si>
  <si>
    <t>September 10th, 2027</t>
  </si>
  <si>
    <t>October 10th, 2027</t>
  </si>
  <si>
    <t>November 10th, 2027</t>
  </si>
  <si>
    <t>December 10th, 2027</t>
  </si>
  <si>
    <t>January 10th, 2028</t>
  </si>
  <si>
    <t>Accounting Forms and Documents</t>
  </si>
  <si>
    <t>Link to Forms:</t>
  </si>
  <si>
    <t>v 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</si>
</sst>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_);[Red]\(0\)"/>
    <numFmt numFmtId="165" formatCode="&quot;$&quot;#,##0.00"/>
    <numFmt numFmtId="166" formatCode="&quot;$&quot;#,##0"/>
    <numFmt numFmtId="167" formatCode="m/d/yy;@"/>
  </numFmts>
  <fonts count="4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0"/>
      <color theme="10"/>
      <name val="Arial"/>
      <family val="2"/>
    </font>
    <font>
      <b/>
      <sz val="14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4"/>
      <color theme="0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i/>
      <sz val="9"/>
      <color theme="1"/>
      <name val="Arial"/>
      <family val="2"/>
    </font>
    <font>
      <sz val="11"/>
      <color indexed="81"/>
      <name val="Arial"/>
      <family val="2"/>
    </font>
    <font>
      <sz val="10"/>
      <color theme="0" tint="-0.49998474074526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theme="4" tint="-0.249977111117893"/>
      <name val="Arial"/>
      <family val="2"/>
    </font>
    <font>
      <b/>
      <sz val="12"/>
      <color theme="1"/>
      <name val="Arial"/>
      <family val="2"/>
    </font>
    <font>
      <b/>
      <sz val="14"/>
      <name val="Arial"/>
      <family val="2"/>
    </font>
    <font>
      <sz val="11"/>
      <color indexed="81"/>
      <name val="Calibri Light"/>
      <family val="2"/>
      <scheme val="major"/>
    </font>
    <font>
      <sz val="14"/>
      <name val="Arial"/>
      <family val="2"/>
    </font>
    <font>
      <b/>
      <sz val="12"/>
      <color theme="0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1"/>
      <color theme="1" tint="0.34998626667073579"/>
      <name val="Arial"/>
      <family val="2"/>
    </font>
    <font>
      <sz val="11"/>
      <color theme="8" tint="-0.249977111117893"/>
      <name val="Arial"/>
      <family val="2"/>
    </font>
    <font>
      <u/>
      <sz val="11"/>
      <color theme="10"/>
      <name val="Arial"/>
      <family val="2"/>
    </font>
    <font>
      <b/>
      <sz val="18"/>
      <name val="Arial Black"/>
      <family val="2"/>
    </font>
    <font>
      <b/>
      <i/>
      <sz val="11"/>
      <color rgb="FFFF0000"/>
      <name val="Arial"/>
      <family val="2"/>
    </font>
    <font>
      <b/>
      <sz val="22"/>
      <color theme="0"/>
      <name val="Arial"/>
      <family val="2"/>
    </font>
    <font>
      <b/>
      <sz val="22"/>
      <name val="Arial"/>
      <family val="2"/>
    </font>
    <font>
      <b/>
      <sz val="11"/>
      <color theme="8" tint="-0.249977111117893"/>
      <name val="Arial"/>
      <family val="2"/>
    </font>
    <font>
      <b/>
      <sz val="22"/>
      <color theme="1"/>
      <name val="Arial"/>
      <family val="2"/>
    </font>
    <font>
      <b/>
      <sz val="16"/>
      <color theme="1"/>
      <name val="Arial"/>
      <family val="2"/>
    </font>
    <font>
      <b/>
      <sz val="28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 tint="-0.14999847407452621"/>
      </left>
      <right style="medium">
        <color theme="0" tint="-0.14999847407452621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/>
      <right style="thin">
        <color theme="0"/>
      </right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/>
      </left>
      <right style="thin">
        <color theme="0" tint="-0.499984740745262"/>
      </right>
      <top style="thin">
        <color theme="0" tint="-4.9989318521683403E-2"/>
      </top>
      <bottom/>
      <diagonal/>
    </border>
    <border>
      <left style="thin">
        <color theme="0"/>
      </left>
      <right style="thin">
        <color theme="0" tint="-0.499984740745262"/>
      </right>
      <top/>
      <bottom/>
      <diagonal/>
    </border>
    <border>
      <left/>
      <right/>
      <top style="thin">
        <color theme="0" tint="-0.499984740745262"/>
      </top>
      <bottom style="thin">
        <color theme="0" tint="-4.9989318521683403E-2"/>
      </bottom>
      <diagonal/>
    </border>
    <border>
      <left style="thin">
        <color theme="0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/>
      </left>
      <right style="thin">
        <color theme="0" tint="-0.14999847407452621"/>
      </right>
      <top/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4.9989318521683403E-2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 tint="-0.499984740745262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34998626667073579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/>
      </right>
      <top/>
      <bottom/>
      <diagonal/>
    </border>
    <border>
      <left style="thin">
        <color theme="0" tint="-0.499984740745262"/>
      </left>
      <right style="thin">
        <color theme="0"/>
      </right>
      <top/>
      <bottom style="thin">
        <color theme="0" tint="-0.499984740745262"/>
      </bottom>
      <diagonal/>
    </border>
    <border>
      <left/>
      <right style="thin">
        <color theme="0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/>
      </left>
      <right style="thin">
        <color theme="0" tint="-0.14999847407452621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/>
      </bottom>
      <diagonal/>
    </border>
    <border>
      <left/>
      <right/>
      <top style="thin">
        <color theme="0" tint="-0.499984740745262"/>
      </top>
      <bottom style="thin">
        <color theme="0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/>
      </top>
      <bottom/>
      <diagonal/>
    </border>
    <border>
      <left/>
      <right style="thin">
        <color theme="0"/>
      </right>
      <top style="thin">
        <color theme="0" tint="-0.499984740745262"/>
      </top>
      <bottom style="thin">
        <color theme="0"/>
      </bottom>
      <diagonal/>
    </border>
    <border>
      <left style="thin">
        <color theme="0"/>
      </left>
      <right/>
      <top style="thin">
        <color theme="0" tint="-0.499984740745262"/>
      </top>
      <bottom style="thin">
        <color theme="0" tint="-0.14999847407452621"/>
      </bottom>
      <diagonal/>
    </border>
    <border>
      <left/>
      <right style="thin">
        <color theme="0"/>
      </right>
      <top style="thin">
        <color theme="0" tint="-0.499984740745262"/>
      </top>
      <bottom style="thin">
        <color theme="0" tint="-0.14999847407452621"/>
      </bottom>
      <diagonal/>
    </border>
    <border>
      <left style="thin">
        <color theme="0" tint="-0.499984740745262"/>
      </left>
      <right/>
      <top/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/>
      </left>
      <right style="thin">
        <color theme="0"/>
      </right>
      <top style="thin">
        <color theme="0" tint="-0.499984740745262"/>
      </top>
      <bottom style="thin">
        <color theme="0" tint="-4.9989318521683403E-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86">
    <xf numFmtId="0" fontId="0" fillId="0" borderId="0" xfId="0"/>
    <xf numFmtId="0" fontId="1" fillId="0" borderId="0" xfId="0" applyFont="1"/>
    <xf numFmtId="49" fontId="0" fillId="0" borderId="0" xfId="0" applyNumberFormat="1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6" fontId="0" fillId="5" borderId="0" xfId="0" applyNumberFormat="1" applyFill="1" applyAlignment="1">
      <alignment horizontal="center" vertical="center"/>
    </xf>
    <xf numFmtId="6" fontId="0" fillId="6" borderId="0" xfId="0" applyNumberFormat="1" applyFill="1" applyAlignment="1">
      <alignment horizontal="center" vertical="center"/>
    </xf>
    <xf numFmtId="6" fontId="0" fillId="7" borderId="0" xfId="0" applyNumberFormat="1" applyFill="1" applyAlignment="1">
      <alignment horizontal="center" vertical="center"/>
    </xf>
    <xf numFmtId="0" fontId="1" fillId="5" borderId="0" xfId="0" applyFont="1" applyFill="1" applyAlignment="1">
      <alignment horizontal="left" vertical="center"/>
    </xf>
    <xf numFmtId="0" fontId="1" fillId="6" borderId="0" xfId="0" applyFont="1" applyFill="1" applyAlignment="1">
      <alignment horizontal="left" vertical="center"/>
    </xf>
    <xf numFmtId="0" fontId="1" fillId="7" borderId="0" xfId="0" applyFont="1" applyFill="1" applyAlignment="1">
      <alignment horizontal="left" vertical="center"/>
    </xf>
    <xf numFmtId="0" fontId="1" fillId="0" borderId="1" xfId="0" applyFont="1" applyBorder="1"/>
    <xf numFmtId="0" fontId="1" fillId="4" borderId="1" xfId="0" applyFont="1" applyFill="1" applyBorder="1"/>
    <xf numFmtId="6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0" fillId="0" borderId="5" xfId="0" applyBorder="1" applyAlignment="1">
      <alignment horizontal="center" vertical="center"/>
    </xf>
    <xf numFmtId="6" fontId="0" fillId="6" borderId="2" xfId="0" applyNumberFormat="1" applyFill="1" applyBorder="1" applyAlignment="1">
      <alignment horizontal="center" vertical="center"/>
    </xf>
    <xf numFmtId="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3" fillId="3" borderId="0" xfId="0" applyFont="1" applyFill="1"/>
    <xf numFmtId="0" fontId="3" fillId="0" borderId="0" xfId="0" applyFont="1"/>
    <xf numFmtId="0" fontId="4" fillId="10" borderId="31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left" vertical="center" wrapText="1"/>
    </xf>
    <xf numFmtId="44" fontId="4" fillId="3" borderId="0" xfId="0" applyNumberFormat="1" applyFont="1" applyFill="1" applyAlignment="1">
      <alignment vertical="center"/>
    </xf>
    <xf numFmtId="0" fontId="0" fillId="2" borderId="0" xfId="0" applyFill="1"/>
    <xf numFmtId="0" fontId="0" fillId="3" borderId="0" xfId="0" applyFill="1"/>
    <xf numFmtId="0" fontId="3" fillId="3" borderId="0" xfId="0" applyFont="1" applyFill="1" applyAlignment="1">
      <alignment horizontal="right" vertical="center"/>
    </xf>
    <xf numFmtId="0" fontId="4" fillId="3" borderId="0" xfId="0" applyFont="1" applyFill="1" applyAlignment="1">
      <alignment horizontal="center" vertical="center"/>
    </xf>
    <xf numFmtId="0" fontId="15" fillId="5" borderId="31" xfId="0" applyFont="1" applyFill="1" applyBorder="1" applyAlignment="1">
      <alignment horizontal="left" vertical="center"/>
    </xf>
    <xf numFmtId="0" fontId="3" fillId="3" borderId="0" xfId="0" applyFont="1" applyFill="1" applyAlignment="1">
      <alignment vertical="top"/>
    </xf>
    <xf numFmtId="6" fontId="0" fillId="0" borderId="0" xfId="0" applyNumberFormat="1"/>
    <xf numFmtId="165" fontId="0" fillId="0" borderId="0" xfId="0" applyNumberFormat="1"/>
    <xf numFmtId="165" fontId="1" fillId="8" borderId="5" xfId="0" applyNumberFormat="1" applyFont="1" applyFill="1" applyBorder="1" applyAlignment="1">
      <alignment horizontal="center" vertical="center"/>
    </xf>
    <xf numFmtId="165" fontId="0" fillId="0" borderId="5" xfId="0" applyNumberFormat="1" applyBorder="1" applyAlignment="1">
      <alignment horizontal="center" vertical="center"/>
    </xf>
    <xf numFmtId="0" fontId="13" fillId="0" borderId="0" xfId="0" applyFont="1" applyAlignment="1">
      <alignment horizontal="center"/>
    </xf>
    <xf numFmtId="44" fontId="4" fillId="13" borderId="31" xfId="0" applyNumberFormat="1" applyFont="1" applyFill="1" applyBorder="1" applyAlignment="1">
      <alignment vertical="center"/>
    </xf>
    <xf numFmtId="0" fontId="16" fillId="0" borderId="0" xfId="0" applyFont="1" applyAlignment="1">
      <alignment horizontal="center"/>
    </xf>
    <xf numFmtId="166" fontId="16" fillId="0" borderId="0" xfId="0" applyNumberFormat="1" applyFont="1" applyAlignment="1">
      <alignment horizontal="center"/>
    </xf>
    <xf numFmtId="165" fontId="16" fillId="0" borderId="0" xfId="0" applyNumberFormat="1" applyFont="1" applyAlignment="1">
      <alignment horizontal="center"/>
    </xf>
    <xf numFmtId="0" fontId="16" fillId="0" borderId="0" xfId="0" quotePrefix="1" applyFont="1" applyAlignment="1">
      <alignment horizontal="center"/>
    </xf>
    <xf numFmtId="49" fontId="16" fillId="0" borderId="0" xfId="0" quotePrefix="1" applyNumberFormat="1" applyFont="1" applyAlignment="1">
      <alignment horizontal="center"/>
    </xf>
    <xf numFmtId="49" fontId="1" fillId="0" borderId="0" xfId="0" applyNumberFormat="1" applyFont="1"/>
    <xf numFmtId="0" fontId="4" fillId="10" borderId="32" xfId="0" applyFont="1" applyFill="1" applyBorder="1" applyAlignment="1" applyProtection="1">
      <alignment horizontal="center" vertical="center"/>
      <protection locked="0"/>
    </xf>
    <xf numFmtId="44" fontId="4" fillId="10" borderId="31" xfId="0" applyNumberFormat="1" applyFont="1" applyFill="1" applyBorder="1" applyProtection="1">
      <protection locked="0"/>
    </xf>
    <xf numFmtId="0" fontId="3" fillId="3" borderId="0" xfId="0" applyFont="1" applyFill="1" applyAlignment="1">
      <alignment vertical="top" wrapText="1"/>
    </xf>
    <xf numFmtId="0" fontId="19" fillId="3" borderId="0" xfId="0" applyFont="1" applyFill="1" applyAlignment="1">
      <alignment horizontal="center"/>
    </xf>
    <xf numFmtId="0" fontId="9" fillId="0" borderId="0" xfId="0" applyFont="1" applyAlignment="1">
      <alignment vertical="top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38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/>
    </xf>
    <xf numFmtId="0" fontId="3" fillId="3" borderId="0" xfId="0" applyFont="1" applyFill="1" applyAlignment="1">
      <alignment wrapText="1"/>
    </xf>
    <xf numFmtId="0" fontId="9" fillId="3" borderId="0" xfId="0" applyFont="1" applyFill="1" applyAlignment="1">
      <alignment horizontal="right"/>
    </xf>
    <xf numFmtId="8" fontId="9" fillId="3" borderId="0" xfId="0" applyNumberFormat="1" applyFont="1" applyFill="1" applyAlignment="1">
      <alignment horizontal="right"/>
    </xf>
    <xf numFmtId="0" fontId="22" fillId="3" borderId="0" xfId="0" applyFont="1" applyFill="1" applyAlignment="1">
      <alignment vertical="center" wrapText="1"/>
    </xf>
    <xf numFmtId="3" fontId="3" fillId="12" borderId="31" xfId="0" applyNumberFormat="1" applyFont="1" applyFill="1" applyBorder="1" applyAlignment="1">
      <alignment horizontal="center" vertical="center"/>
    </xf>
    <xf numFmtId="3" fontId="9" fillId="12" borderId="31" xfId="0" applyNumberFormat="1" applyFont="1" applyFill="1" applyBorder="1" applyAlignment="1">
      <alignment horizontal="center" vertical="center"/>
    </xf>
    <xf numFmtId="0" fontId="7" fillId="10" borderId="31" xfId="0" applyFont="1" applyFill="1" applyBorder="1" applyAlignment="1" applyProtection="1">
      <alignment horizontal="center" vertical="center" shrinkToFit="1"/>
      <protection locked="0"/>
    </xf>
    <xf numFmtId="0" fontId="7" fillId="10" borderId="31" xfId="0" applyFont="1" applyFill="1" applyBorder="1" applyAlignment="1" applyProtection="1">
      <alignment horizontal="left" shrinkToFit="1"/>
      <protection locked="0"/>
    </xf>
    <xf numFmtId="8" fontId="7" fillId="10" borderId="31" xfId="0" applyNumberFormat="1" applyFont="1" applyFill="1" applyBorder="1" applyAlignment="1" applyProtection="1">
      <alignment horizontal="right" vertical="center" shrinkToFit="1"/>
      <protection locked="0"/>
    </xf>
    <xf numFmtId="44" fontId="4" fillId="10" borderId="6" xfId="0" applyNumberFormat="1" applyFont="1" applyFill="1" applyBorder="1" applyProtection="1">
      <protection locked="0"/>
    </xf>
    <xf numFmtId="0" fontId="7" fillId="5" borderId="6" xfId="0" applyFont="1" applyFill="1" applyBorder="1" applyAlignment="1">
      <alignment horizontal="left" vertical="center" shrinkToFit="1"/>
    </xf>
    <xf numFmtId="44" fontId="3" fillId="5" borderId="6" xfId="0" applyNumberFormat="1" applyFont="1" applyFill="1" applyBorder="1" applyProtection="1">
      <protection locked="0"/>
    </xf>
    <xf numFmtId="44" fontId="19" fillId="5" borderId="6" xfId="0" applyNumberFormat="1" applyFont="1" applyFill="1" applyBorder="1" applyAlignment="1" applyProtection="1">
      <alignment vertical="center"/>
      <protection locked="0"/>
    </xf>
    <xf numFmtId="0" fontId="3" fillId="3" borderId="33" xfId="0" applyFont="1" applyFill="1" applyBorder="1"/>
    <xf numFmtId="0" fontId="3" fillId="3" borderId="0" xfId="0" applyFont="1" applyFill="1" applyAlignment="1">
      <alignment horizontal="left"/>
    </xf>
    <xf numFmtId="8" fontId="9" fillId="3" borderId="0" xfId="0" applyNumberFormat="1" applyFont="1" applyFill="1"/>
    <xf numFmtId="3" fontId="3" fillId="3" borderId="0" xfId="0" applyNumberFormat="1" applyFont="1" applyFill="1" applyAlignment="1">
      <alignment horizontal="center" vertical="center"/>
    </xf>
    <xf numFmtId="0" fontId="9" fillId="5" borderId="31" xfId="0" applyFont="1" applyFill="1" applyBorder="1" applyAlignment="1">
      <alignment vertical="center"/>
    </xf>
    <xf numFmtId="3" fontId="3" fillId="10" borderId="8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>
      <alignment vertical="center"/>
    </xf>
    <xf numFmtId="0" fontId="10" fillId="3" borderId="0" xfId="0" applyFont="1" applyFill="1" applyAlignment="1">
      <alignment vertical="center"/>
    </xf>
    <xf numFmtId="3" fontId="9" fillId="3" borderId="36" xfId="0" applyNumberFormat="1" applyFont="1" applyFill="1" applyBorder="1" applyAlignment="1">
      <alignment horizontal="center" vertical="center"/>
    </xf>
    <xf numFmtId="3" fontId="21" fillId="10" borderId="47" xfId="0" applyNumberFormat="1" applyFont="1" applyFill="1" applyBorder="1" applyAlignment="1" applyProtection="1">
      <alignment horizontal="center" vertical="center"/>
      <protection locked="0"/>
    </xf>
    <xf numFmtId="3" fontId="3" fillId="10" borderId="48" xfId="0" applyNumberFormat="1" applyFont="1" applyFill="1" applyBorder="1" applyAlignment="1" applyProtection="1">
      <alignment horizontal="center" vertical="center"/>
      <protection locked="0"/>
    </xf>
    <xf numFmtId="0" fontId="3" fillId="5" borderId="50" xfId="0" applyFont="1" applyFill="1" applyBorder="1" applyAlignment="1">
      <alignment vertical="center"/>
    </xf>
    <xf numFmtId="0" fontId="11" fillId="3" borderId="0" xfId="1" applyFont="1" applyFill="1" applyBorder="1" applyAlignment="1" applyProtection="1">
      <alignment vertical="top"/>
    </xf>
    <xf numFmtId="0" fontId="29" fillId="2" borderId="51" xfId="0" applyFont="1" applyFill="1" applyBorder="1" applyAlignment="1">
      <alignment horizontal="center" vertical="center" wrapText="1"/>
    </xf>
    <xf numFmtId="0" fontId="29" fillId="2" borderId="0" xfId="0" applyFont="1" applyFill="1" applyAlignment="1">
      <alignment horizontal="center" vertical="center"/>
    </xf>
    <xf numFmtId="0" fontId="29" fillId="2" borderId="30" xfId="0" applyFont="1" applyFill="1" applyBorder="1" applyAlignment="1">
      <alignment horizontal="center" vertical="center" wrapText="1"/>
    </xf>
    <xf numFmtId="0" fontId="30" fillId="2" borderId="0" xfId="0" applyFont="1" applyFill="1" applyAlignment="1">
      <alignment horizontal="center" vertical="top"/>
    </xf>
    <xf numFmtId="0" fontId="4" fillId="2" borderId="28" xfId="0" applyFont="1" applyFill="1" applyBorder="1" applyAlignment="1">
      <alignment horizontal="center" vertical="center" wrapText="1"/>
    </xf>
    <xf numFmtId="0" fontId="29" fillId="2" borderId="16" xfId="0" applyFont="1" applyFill="1" applyBorder="1" applyAlignment="1">
      <alignment horizontal="center"/>
    </xf>
    <xf numFmtId="0" fontId="30" fillId="2" borderId="41" xfId="0" applyFont="1" applyFill="1" applyBorder="1" applyAlignment="1">
      <alignment horizontal="center" vertical="top"/>
    </xf>
    <xf numFmtId="0" fontId="29" fillId="2" borderId="55" xfId="0" applyFont="1" applyFill="1" applyBorder="1" applyAlignment="1">
      <alignment wrapText="1"/>
    </xf>
    <xf numFmtId="0" fontId="29" fillId="2" borderId="58" xfId="0" applyFont="1" applyFill="1" applyBorder="1" applyAlignment="1">
      <alignment horizontal="center" wrapText="1"/>
    </xf>
    <xf numFmtId="0" fontId="29" fillId="11" borderId="29" xfId="0" applyFont="1" applyFill="1" applyBorder="1" applyAlignment="1">
      <alignment horizontal="center" wrapText="1"/>
    </xf>
    <xf numFmtId="0" fontId="29" fillId="9" borderId="18" xfId="0" applyFont="1" applyFill="1" applyBorder="1" applyAlignment="1">
      <alignment horizontal="center" wrapText="1"/>
    </xf>
    <xf numFmtId="0" fontId="29" fillId="9" borderId="20" xfId="0" applyFont="1" applyFill="1" applyBorder="1" applyAlignment="1">
      <alignment horizontal="center" wrapText="1"/>
    </xf>
    <xf numFmtId="0" fontId="29" fillId="9" borderId="21" xfId="0" applyFont="1" applyFill="1" applyBorder="1" applyAlignment="1">
      <alignment horizontal="center" wrapText="1"/>
    </xf>
    <xf numFmtId="0" fontId="29" fillId="9" borderId="25" xfId="0" applyFont="1" applyFill="1" applyBorder="1" applyAlignment="1">
      <alignment horizontal="center" wrapText="1"/>
    </xf>
    <xf numFmtId="0" fontId="29" fillId="11" borderId="30" xfId="0" applyFont="1" applyFill="1" applyBorder="1" applyAlignment="1">
      <alignment horizontal="center" vertical="center" wrapText="1"/>
    </xf>
    <xf numFmtId="0" fontId="29" fillId="9" borderId="19" xfId="0" applyFont="1" applyFill="1" applyBorder="1" applyAlignment="1">
      <alignment horizontal="center" vertical="center" wrapText="1"/>
    </xf>
    <xf numFmtId="0" fontId="29" fillId="9" borderId="17" xfId="0" applyFont="1" applyFill="1" applyBorder="1" applyAlignment="1">
      <alignment horizontal="center" vertical="center" wrapText="1"/>
    </xf>
    <xf numFmtId="0" fontId="29" fillId="9" borderId="0" xfId="0" applyFont="1" applyFill="1" applyAlignment="1">
      <alignment horizontal="center" vertical="center" wrapText="1"/>
    </xf>
    <xf numFmtId="0" fontId="29" fillId="9" borderId="26" xfId="0" applyFont="1" applyFill="1" applyBorder="1" applyAlignment="1">
      <alignment horizontal="center" vertical="top" wrapText="1"/>
    </xf>
    <xf numFmtId="0" fontId="31" fillId="11" borderId="40" xfId="0" applyFont="1" applyFill="1" applyBorder="1" applyAlignment="1">
      <alignment horizontal="center" vertical="center" wrapText="1"/>
    </xf>
    <xf numFmtId="0" fontId="31" fillId="11" borderId="30" xfId="0" applyFont="1" applyFill="1" applyBorder="1" applyAlignment="1">
      <alignment horizontal="center" vertical="top" wrapText="1"/>
    </xf>
    <xf numFmtId="0" fontId="32" fillId="9" borderId="16" xfId="0" applyFont="1" applyFill="1" applyBorder="1" applyAlignment="1">
      <alignment horizontal="center" vertical="center" wrapText="1"/>
    </xf>
    <xf numFmtId="0" fontId="32" fillId="9" borderId="26" xfId="0" applyFont="1" applyFill="1" applyBorder="1" applyAlignment="1">
      <alignment horizontal="center" vertical="center" wrapText="1"/>
    </xf>
    <xf numFmtId="0" fontId="3" fillId="3" borderId="36" xfId="0" applyFont="1" applyFill="1" applyBorder="1"/>
    <xf numFmtId="0" fontId="11" fillId="3" borderId="33" xfId="1" applyFont="1" applyFill="1" applyBorder="1" applyAlignment="1" applyProtection="1">
      <alignment vertical="top"/>
    </xf>
    <xf numFmtId="0" fontId="28" fillId="3" borderId="33" xfId="0" applyFont="1" applyFill="1" applyBorder="1" applyAlignment="1">
      <alignment vertical="center" wrapText="1"/>
    </xf>
    <xf numFmtId="0" fontId="10" fillId="3" borderId="33" xfId="0" applyFont="1" applyFill="1" applyBorder="1" applyAlignment="1">
      <alignment horizontal="center" wrapText="1"/>
    </xf>
    <xf numFmtId="0" fontId="10" fillId="3" borderId="33" xfId="0" applyFont="1" applyFill="1" applyBorder="1" applyAlignment="1">
      <alignment horizontal="center" vertical="center" wrapText="1"/>
    </xf>
    <xf numFmtId="8" fontId="9" fillId="3" borderId="33" xfId="0" applyNumberFormat="1" applyFont="1" applyFill="1" applyBorder="1" applyAlignment="1">
      <alignment horizontal="right"/>
    </xf>
    <xf numFmtId="0" fontId="9" fillId="3" borderId="33" xfId="0" applyFont="1" applyFill="1" applyBorder="1"/>
    <xf numFmtId="0" fontId="9" fillId="3" borderId="33" xfId="0" applyFont="1" applyFill="1" applyBorder="1" applyAlignment="1">
      <alignment horizontal="right"/>
    </xf>
    <xf numFmtId="0" fontId="3" fillId="3" borderId="62" xfId="0" applyFont="1" applyFill="1" applyBorder="1"/>
    <xf numFmtId="0" fontId="30" fillId="2" borderId="52" xfId="0" applyFont="1" applyFill="1" applyBorder="1" applyAlignment="1">
      <alignment horizontal="center" vertical="top" wrapText="1"/>
    </xf>
    <xf numFmtId="0" fontId="29" fillId="2" borderId="51" xfId="0" applyFont="1" applyFill="1" applyBorder="1" applyAlignment="1">
      <alignment horizontal="center" wrapText="1"/>
    </xf>
    <xf numFmtId="49" fontId="7" fillId="10" borderId="31" xfId="0" applyNumberFormat="1" applyFont="1" applyFill="1" applyBorder="1" applyAlignment="1" applyProtection="1">
      <alignment horizontal="center" shrinkToFit="1"/>
      <protection locked="0"/>
    </xf>
    <xf numFmtId="167" fontId="7" fillId="10" borderId="31" xfId="0" applyNumberFormat="1" applyFont="1" applyFill="1" applyBorder="1" applyAlignment="1" applyProtection="1">
      <alignment horizontal="center" shrinkToFit="1"/>
      <protection locked="0"/>
    </xf>
    <xf numFmtId="0" fontId="7" fillId="10" borderId="31" xfId="0" applyFont="1" applyFill="1" applyBorder="1" applyAlignment="1" applyProtection="1">
      <alignment horizontal="left" vertical="center" shrinkToFit="1"/>
      <protection locked="0"/>
    </xf>
    <xf numFmtId="0" fontId="3" fillId="3" borderId="43" xfId="0" applyFont="1" applyFill="1" applyBorder="1" applyAlignment="1">
      <alignment vertical="top"/>
    </xf>
    <xf numFmtId="0" fontId="3" fillId="0" borderId="38" xfId="0" applyFont="1" applyBorder="1"/>
    <xf numFmtId="0" fontId="4" fillId="5" borderId="6" xfId="0" applyFont="1" applyFill="1" applyBorder="1" applyAlignment="1">
      <alignment horizontal="left" vertical="center"/>
    </xf>
    <xf numFmtId="0" fontId="25" fillId="3" borderId="23" xfId="0" applyFont="1" applyFill="1" applyBorder="1" applyAlignment="1">
      <alignment horizontal="left" vertical="center" indent="1"/>
    </xf>
    <xf numFmtId="3" fontId="21" fillId="3" borderId="0" xfId="0" applyNumberFormat="1" applyFont="1" applyFill="1" applyAlignment="1">
      <alignment horizontal="center" vertical="center"/>
    </xf>
    <xf numFmtId="3" fontId="3" fillId="3" borderId="36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10" fillId="3" borderId="35" xfId="0" applyFont="1" applyFill="1" applyBorder="1" applyAlignment="1">
      <alignment vertical="center"/>
    </xf>
    <xf numFmtId="0" fontId="10" fillId="3" borderId="23" xfId="0" applyFont="1" applyFill="1" applyBorder="1" applyAlignment="1">
      <alignment vertical="center"/>
    </xf>
    <xf numFmtId="0" fontId="10" fillId="3" borderId="24" xfId="0" applyFont="1" applyFill="1" applyBorder="1" applyAlignment="1">
      <alignment vertical="center"/>
    </xf>
    <xf numFmtId="0" fontId="10" fillId="3" borderId="36" xfId="0" applyFont="1" applyFill="1" applyBorder="1" applyAlignment="1">
      <alignment vertical="center"/>
    </xf>
    <xf numFmtId="0" fontId="10" fillId="3" borderId="33" xfId="0" applyFont="1" applyFill="1" applyBorder="1" applyAlignment="1">
      <alignment vertical="center"/>
    </xf>
    <xf numFmtId="0" fontId="8" fillId="3" borderId="33" xfId="0" applyFont="1" applyFill="1" applyBorder="1" applyAlignment="1">
      <alignment vertical="center"/>
    </xf>
    <xf numFmtId="0" fontId="3" fillId="3" borderId="33" xfId="0" applyFont="1" applyFill="1" applyBorder="1" applyAlignment="1">
      <alignment vertical="center"/>
    </xf>
    <xf numFmtId="0" fontId="3" fillId="3" borderId="37" xfId="0" applyFont="1" applyFill="1" applyBorder="1"/>
    <xf numFmtId="0" fontId="3" fillId="3" borderId="38" xfId="0" applyFont="1" applyFill="1" applyBorder="1"/>
    <xf numFmtId="0" fontId="3" fillId="3" borderId="39" xfId="0" applyFont="1" applyFill="1" applyBorder="1"/>
    <xf numFmtId="0" fontId="8" fillId="3" borderId="64" xfId="0" applyFont="1" applyFill="1" applyBorder="1" applyAlignment="1">
      <alignment vertical="center"/>
    </xf>
    <xf numFmtId="0" fontId="3" fillId="3" borderId="64" xfId="0" applyFont="1" applyFill="1" applyBorder="1"/>
    <xf numFmtId="0" fontId="20" fillId="3" borderId="0" xfId="0" applyFont="1" applyFill="1" applyAlignment="1">
      <alignment horizontal="right" wrapText="1"/>
    </xf>
    <xf numFmtId="0" fontId="11" fillId="3" borderId="0" xfId="1" applyFont="1" applyFill="1" applyBorder="1" applyAlignment="1" applyProtection="1"/>
    <xf numFmtId="0" fontId="11" fillId="3" borderId="33" xfId="1" applyFont="1" applyFill="1" applyBorder="1" applyAlignment="1" applyProtection="1"/>
    <xf numFmtId="0" fontId="3" fillId="0" borderId="33" xfId="0" applyFont="1" applyBorder="1"/>
    <xf numFmtId="0" fontId="9" fillId="0" borderId="38" xfId="0" applyFont="1" applyBorder="1" applyAlignment="1">
      <alignment horizontal="center" vertical="center"/>
    </xf>
    <xf numFmtId="49" fontId="3" fillId="0" borderId="38" xfId="0" applyNumberFormat="1" applyFont="1" applyBorder="1" applyAlignment="1">
      <alignment vertical="top"/>
    </xf>
    <xf numFmtId="0" fontId="21" fillId="0" borderId="0" xfId="1" applyFont="1" applyProtection="1"/>
    <xf numFmtId="0" fontId="9" fillId="0" borderId="38" xfId="0" applyFont="1" applyBorder="1" applyAlignment="1">
      <alignment vertical="top"/>
    </xf>
    <xf numFmtId="49" fontId="3" fillId="0" borderId="66" xfId="0" applyNumberFormat="1" applyFont="1" applyBorder="1" applyAlignment="1">
      <alignment vertical="top"/>
    </xf>
    <xf numFmtId="0" fontId="3" fillId="0" borderId="66" xfId="0" applyFont="1" applyBorder="1"/>
    <xf numFmtId="0" fontId="28" fillId="9" borderId="65" xfId="0" applyFont="1" applyFill="1" applyBorder="1" applyAlignment="1">
      <alignment horizontal="center" vertical="center" wrapText="1"/>
    </xf>
    <xf numFmtId="0" fontId="29" fillId="9" borderId="22" xfId="0" applyFont="1" applyFill="1" applyBorder="1" applyAlignment="1">
      <alignment horizontal="center" vertical="center" wrapText="1"/>
    </xf>
    <xf numFmtId="0" fontId="38" fillId="9" borderId="22" xfId="0" applyFont="1" applyFill="1" applyBorder="1" applyAlignment="1">
      <alignment horizontal="center" vertical="center" wrapText="1"/>
    </xf>
    <xf numFmtId="0" fontId="34" fillId="0" borderId="0" xfId="0" applyFont="1" applyAlignment="1">
      <alignment vertical="top"/>
    </xf>
    <xf numFmtId="0" fontId="20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3" fillId="0" borderId="24" xfId="0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top"/>
    </xf>
    <xf numFmtId="0" fontId="27" fillId="0" borderId="33" xfId="0" applyFont="1" applyBorder="1" applyAlignment="1">
      <alignment vertical="center"/>
    </xf>
    <xf numFmtId="0" fontId="36" fillId="0" borderId="0" xfId="0" applyFont="1" applyAlignment="1">
      <alignment vertical="center"/>
    </xf>
    <xf numFmtId="0" fontId="37" fillId="14" borderId="0" xfId="0" applyFont="1" applyFill="1" applyAlignment="1">
      <alignment vertical="center"/>
    </xf>
    <xf numFmtId="0" fontId="5" fillId="0" borderId="0" xfId="1" applyFill="1" applyProtection="1"/>
    <xf numFmtId="0" fontId="33" fillId="0" borderId="0" xfId="1" applyFont="1" applyFill="1" applyProtection="1"/>
    <xf numFmtId="8" fontId="4" fillId="12" borderId="6" xfId="0" applyNumberFormat="1" applyFont="1" applyFill="1" applyBorder="1"/>
    <xf numFmtId="49" fontId="3" fillId="3" borderId="0" xfId="0" applyNumberFormat="1" applyFont="1" applyFill="1" applyAlignment="1">
      <alignment horizontal="right" vertical="center"/>
    </xf>
    <xf numFmtId="49" fontId="23" fillId="5" borderId="0" xfId="0" applyNumberFormat="1" applyFont="1" applyFill="1" applyAlignment="1">
      <alignment horizontal="left" vertical="center"/>
    </xf>
    <xf numFmtId="0" fontId="3" fillId="3" borderId="36" xfId="0" applyFont="1" applyFill="1" applyBorder="1" applyAlignment="1">
      <alignment vertical="center"/>
    </xf>
    <xf numFmtId="0" fontId="39" fillId="0" borderId="0" xfId="0" applyFont="1" applyAlignment="1">
      <alignment vertical="center"/>
    </xf>
    <xf numFmtId="8" fontId="4" fillId="10" borderId="6" xfId="0" applyNumberFormat="1" applyFont="1" applyFill="1" applyBorder="1" applyProtection="1">
      <protection locked="0"/>
    </xf>
    <xf numFmtId="0" fontId="3" fillId="5" borderId="68" xfId="0" applyFont="1" applyFill="1" applyBorder="1" applyAlignment="1">
      <alignment vertical="center"/>
    </xf>
    <xf numFmtId="3" fontId="3" fillId="12" borderId="68" xfId="0" applyNumberFormat="1" applyFont="1" applyFill="1" applyBorder="1" applyAlignment="1">
      <alignment horizontal="center" vertical="center"/>
    </xf>
    <xf numFmtId="0" fontId="3" fillId="10" borderId="31" xfId="0" applyFont="1" applyFill="1" applyBorder="1" applyAlignment="1" applyProtection="1">
      <alignment horizontal="center" vertical="center"/>
      <protection locked="0"/>
    </xf>
    <xf numFmtId="164" fontId="3" fillId="10" borderId="6" xfId="0" applyNumberFormat="1" applyFont="1" applyFill="1" applyBorder="1" applyAlignment="1" applyProtection="1">
      <alignment horizontal="center" vertical="center"/>
      <protection locked="0"/>
    </xf>
    <xf numFmtId="1" fontId="10" fillId="2" borderId="12" xfId="0" applyNumberFormat="1" applyFont="1" applyFill="1" applyBorder="1" applyAlignment="1">
      <alignment horizontal="center" vertical="center"/>
    </xf>
    <xf numFmtId="1" fontId="10" fillId="2" borderId="13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top"/>
    </xf>
    <xf numFmtId="0" fontId="4" fillId="3" borderId="33" xfId="0" applyFont="1" applyFill="1" applyBorder="1" applyAlignment="1">
      <alignment horizontal="center" vertical="top"/>
    </xf>
    <xf numFmtId="0" fontId="41" fillId="0" borderId="0" xfId="0" applyFont="1" applyAlignment="1">
      <alignment horizontal="left" vertical="top"/>
    </xf>
    <xf numFmtId="0" fontId="20" fillId="3" borderId="0" xfId="0" applyFont="1" applyFill="1" applyAlignment="1">
      <alignment horizontal="right" wrapText="1"/>
    </xf>
    <xf numFmtId="0" fontId="3" fillId="3" borderId="23" xfId="0" applyFont="1" applyFill="1" applyBorder="1" applyAlignment="1">
      <alignment horizontal="right"/>
    </xf>
    <xf numFmtId="0" fontId="35" fillId="3" borderId="0" xfId="0" applyFont="1" applyFill="1" applyAlignment="1">
      <alignment horizontal="left" vertical="center" wrapText="1"/>
    </xf>
    <xf numFmtId="0" fontId="8" fillId="11" borderId="60" xfId="0" applyFont="1" applyFill="1" applyBorder="1" applyAlignment="1">
      <alignment horizontal="center" vertical="center" wrapText="1"/>
    </xf>
    <xf numFmtId="0" fontId="8" fillId="11" borderId="61" xfId="0" applyFont="1" applyFill="1" applyBorder="1" applyAlignment="1">
      <alignment horizontal="center" vertical="center" wrapText="1"/>
    </xf>
    <xf numFmtId="0" fontId="28" fillId="9" borderId="27" xfId="0" applyFont="1" applyFill="1" applyBorder="1" applyAlignment="1">
      <alignment horizontal="center" vertical="center" wrapText="1"/>
    </xf>
    <xf numFmtId="0" fontId="28" fillId="9" borderId="42" xfId="0" applyFont="1" applyFill="1" applyBorder="1" applyAlignment="1">
      <alignment horizontal="center" vertical="center" wrapText="1"/>
    </xf>
    <xf numFmtId="38" fontId="3" fillId="12" borderId="31" xfId="0" applyNumberFormat="1" applyFont="1" applyFill="1" applyBorder="1" applyAlignment="1">
      <alignment horizontal="center" vertical="center"/>
    </xf>
    <xf numFmtId="0" fontId="40" fillId="0" borderId="35" xfId="0" applyFont="1" applyBorder="1" applyAlignment="1">
      <alignment horizontal="left" vertical="top"/>
    </xf>
    <xf numFmtId="0" fontId="40" fillId="0" borderId="23" xfId="0" applyFont="1" applyBorder="1" applyAlignment="1">
      <alignment horizontal="left" vertical="top"/>
    </xf>
    <xf numFmtId="0" fontId="40" fillId="0" borderId="36" xfId="0" applyFont="1" applyBorder="1" applyAlignment="1">
      <alignment horizontal="left" vertical="top"/>
    </xf>
    <xf numFmtId="0" fontId="40" fillId="0" borderId="0" xfId="0" applyFont="1" applyAlignment="1">
      <alignment horizontal="left" vertical="top"/>
    </xf>
    <xf numFmtId="49" fontId="3" fillId="3" borderId="38" xfId="0" applyNumberFormat="1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top" wrapText="1"/>
    </xf>
    <xf numFmtId="0" fontId="12" fillId="3" borderId="0" xfId="0" applyFont="1" applyFill="1" applyAlignment="1">
      <alignment horizontal="left" vertical="center"/>
    </xf>
    <xf numFmtId="0" fontId="10" fillId="2" borderId="54" xfId="0" applyFont="1" applyFill="1" applyBorder="1" applyAlignment="1">
      <alignment horizontal="center" vertical="center"/>
    </xf>
    <xf numFmtId="0" fontId="10" fillId="2" borderId="53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left" vertical="center" wrapText="1"/>
    </xf>
    <xf numFmtId="0" fontId="14" fillId="2" borderId="63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36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2" borderId="37" xfId="0" applyFont="1" applyFill="1" applyBorder="1" applyAlignment="1">
      <alignment horizontal="center" vertical="center"/>
    </xf>
    <xf numFmtId="0" fontId="14" fillId="2" borderId="38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left" vertical="center" shrinkToFit="1"/>
    </xf>
    <xf numFmtId="0" fontId="4" fillId="5" borderId="6" xfId="0" applyFont="1" applyFill="1" applyBorder="1" applyAlignment="1">
      <alignment horizontal="left" vertical="center"/>
    </xf>
    <xf numFmtId="0" fontId="7" fillId="10" borderId="6" xfId="0" applyFont="1" applyFill="1" applyBorder="1" applyAlignment="1" applyProtection="1">
      <alignment horizontal="center" vertical="center"/>
      <protection locked="0"/>
    </xf>
    <xf numFmtId="0" fontId="4" fillId="12" borderId="6" xfId="0" applyFont="1" applyFill="1" applyBorder="1" applyAlignment="1">
      <alignment horizontal="center" vertical="center" shrinkToFit="1"/>
    </xf>
    <xf numFmtId="0" fontId="6" fillId="12" borderId="6" xfId="0" applyFont="1" applyFill="1" applyBorder="1" applyAlignment="1">
      <alignment horizontal="center" vertical="center" shrinkToFit="1"/>
    </xf>
    <xf numFmtId="0" fontId="4" fillId="5" borderId="6" xfId="0" applyFont="1" applyFill="1" applyBorder="1" applyAlignment="1">
      <alignment horizontal="left" vertical="center" wrapText="1"/>
    </xf>
    <xf numFmtId="0" fontId="7" fillId="10" borderId="6" xfId="0" applyFont="1" applyFill="1" applyBorder="1" applyAlignment="1" applyProtection="1">
      <alignment horizontal="center" vertical="center" wrapText="1"/>
      <protection locked="0"/>
    </xf>
    <xf numFmtId="0" fontId="7" fillId="10" borderId="6" xfId="0" applyFont="1" applyFill="1" applyBorder="1" applyAlignment="1" applyProtection="1">
      <alignment horizontal="center" vertical="center" shrinkToFit="1"/>
      <protection locked="0"/>
    </xf>
    <xf numFmtId="0" fontId="3" fillId="3" borderId="7" xfId="0" applyFont="1" applyFill="1" applyBorder="1" applyAlignment="1">
      <alignment horizontal="left" vertical="top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 wrapText="1"/>
    </xf>
    <xf numFmtId="0" fontId="28" fillId="2" borderId="56" xfId="0" applyFont="1" applyFill="1" applyBorder="1" applyAlignment="1">
      <alignment horizontal="center" vertical="center"/>
    </xf>
    <xf numFmtId="0" fontId="28" fillId="2" borderId="57" xfId="0" applyFont="1" applyFill="1" applyBorder="1" applyAlignment="1">
      <alignment horizontal="center" vertical="center"/>
    </xf>
    <xf numFmtId="0" fontId="28" fillId="2" borderId="59" xfId="0" applyFont="1" applyFill="1" applyBorder="1" applyAlignment="1">
      <alignment horizontal="center" vertical="center"/>
    </xf>
    <xf numFmtId="44" fontId="3" fillId="5" borderId="6" xfId="0" applyNumberFormat="1" applyFont="1" applyFill="1" applyBorder="1" applyAlignment="1" applyProtection="1">
      <alignment horizontal="center" vertical="center"/>
      <protection locked="0"/>
    </xf>
    <xf numFmtId="0" fontId="4" fillId="3" borderId="38" xfId="0" applyFont="1" applyFill="1" applyBorder="1" applyAlignment="1">
      <alignment horizontal="center" vertical="top"/>
    </xf>
    <xf numFmtId="0" fontId="4" fillId="3" borderId="39" xfId="0" applyFont="1" applyFill="1" applyBorder="1" applyAlignment="1">
      <alignment horizontal="center" vertical="top"/>
    </xf>
    <xf numFmtId="0" fontId="24" fillId="3" borderId="35" xfId="0" applyFont="1" applyFill="1" applyBorder="1" applyAlignment="1">
      <alignment horizontal="center" vertical="center" shrinkToFit="1"/>
    </xf>
    <xf numFmtId="0" fontId="24" fillId="3" borderId="23" xfId="0" applyFont="1" applyFill="1" applyBorder="1" applyAlignment="1">
      <alignment horizontal="center" vertical="center" shrinkToFit="1"/>
    </xf>
    <xf numFmtId="0" fontId="24" fillId="3" borderId="24" xfId="0" applyFont="1" applyFill="1" applyBorder="1" applyAlignment="1">
      <alignment horizontal="center" vertical="center" shrinkToFit="1"/>
    </xf>
    <xf numFmtId="0" fontId="24" fillId="3" borderId="36" xfId="0" applyFont="1" applyFill="1" applyBorder="1" applyAlignment="1">
      <alignment horizontal="center" vertical="center" shrinkToFit="1"/>
    </xf>
    <xf numFmtId="0" fontId="24" fillId="3" borderId="0" xfId="0" applyFont="1" applyFill="1" applyAlignment="1">
      <alignment horizontal="center" vertical="center" shrinkToFit="1"/>
    </xf>
    <xf numFmtId="0" fontId="24" fillId="3" borderId="33" xfId="0" applyFont="1" applyFill="1" applyBorder="1" applyAlignment="1">
      <alignment horizontal="center" vertical="center" shrinkToFit="1"/>
    </xf>
    <xf numFmtId="0" fontId="4" fillId="3" borderId="36" xfId="0" applyFont="1" applyFill="1" applyBorder="1" applyAlignment="1">
      <alignment horizontal="center" vertical="top" wrapText="1"/>
    </xf>
    <xf numFmtId="0" fontId="4" fillId="3" borderId="33" xfId="0" applyFont="1" applyFill="1" applyBorder="1" applyAlignment="1">
      <alignment horizontal="center" vertical="top" wrapText="1"/>
    </xf>
    <xf numFmtId="0" fontId="4" fillId="3" borderId="37" xfId="0" applyFont="1" applyFill="1" applyBorder="1" applyAlignment="1">
      <alignment horizontal="center" vertical="top" wrapText="1"/>
    </xf>
    <xf numFmtId="0" fontId="4" fillId="3" borderId="39" xfId="0" applyFont="1" applyFill="1" applyBorder="1" applyAlignment="1">
      <alignment horizontal="center" vertical="top" wrapText="1"/>
    </xf>
    <xf numFmtId="0" fontId="24" fillId="3" borderId="35" xfId="0" applyFont="1" applyFill="1" applyBorder="1" applyAlignment="1">
      <alignment horizontal="center" vertical="center" wrapText="1"/>
    </xf>
    <xf numFmtId="0" fontId="24" fillId="3" borderId="23" xfId="0" applyFont="1" applyFill="1" applyBorder="1" applyAlignment="1">
      <alignment horizontal="center" vertical="center" wrapText="1"/>
    </xf>
    <xf numFmtId="0" fontId="24" fillId="3" borderId="24" xfId="0" applyFont="1" applyFill="1" applyBorder="1" applyAlignment="1">
      <alignment horizontal="center" vertical="center" wrapText="1"/>
    </xf>
    <xf numFmtId="0" fontId="24" fillId="3" borderId="36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24" fillId="3" borderId="33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top" wrapText="1"/>
    </xf>
    <xf numFmtId="0" fontId="4" fillId="3" borderId="38" xfId="0" applyFont="1" applyFill="1" applyBorder="1" applyAlignment="1">
      <alignment horizontal="center" vertical="top" wrapText="1"/>
    </xf>
    <xf numFmtId="0" fontId="29" fillId="2" borderId="49" xfId="0" applyFont="1" applyFill="1" applyBorder="1" applyAlignment="1">
      <alignment horizontal="center" vertical="center"/>
    </xf>
    <xf numFmtId="0" fontId="29" fillId="2" borderId="46" xfId="0" applyFont="1" applyFill="1" applyBorder="1" applyAlignment="1">
      <alignment horizontal="center" vertical="center"/>
    </xf>
    <xf numFmtId="38" fontId="3" fillId="10" borderId="6" xfId="0" applyNumberFormat="1" applyFont="1" applyFill="1" applyBorder="1" applyAlignment="1" applyProtection="1">
      <alignment horizontal="center" vertical="center"/>
      <protection locked="0"/>
    </xf>
    <xf numFmtId="38" fontId="3" fillId="10" borderId="8" xfId="0" applyNumberFormat="1" applyFont="1" applyFill="1" applyBorder="1" applyAlignment="1" applyProtection="1">
      <alignment horizontal="center" vertical="center"/>
      <protection locked="0"/>
    </xf>
    <xf numFmtId="1" fontId="3" fillId="10" borderId="6" xfId="0" applyNumberFormat="1" applyFont="1" applyFill="1" applyBorder="1" applyAlignment="1" applyProtection="1">
      <alignment horizontal="center" vertical="center"/>
      <protection locked="0"/>
    </xf>
    <xf numFmtId="38" fontId="3" fillId="10" borderId="44" xfId="0" applyNumberFormat="1" applyFont="1" applyFill="1" applyBorder="1" applyAlignment="1" applyProtection="1">
      <alignment horizontal="center" vertical="center"/>
      <protection locked="0"/>
    </xf>
    <xf numFmtId="38" fontId="3" fillId="10" borderId="14" xfId="0" applyNumberFormat="1" applyFont="1" applyFill="1" applyBorder="1" applyAlignment="1" applyProtection="1">
      <alignment horizontal="center" vertical="center"/>
      <protection locked="0"/>
    </xf>
    <xf numFmtId="38" fontId="3" fillId="10" borderId="15" xfId="0" applyNumberFormat="1" applyFont="1" applyFill="1" applyBorder="1" applyAlignment="1" applyProtection="1">
      <alignment horizontal="center" vertical="center"/>
      <protection locked="0"/>
    </xf>
    <xf numFmtId="1" fontId="3" fillId="12" borderId="45" xfId="0" applyNumberFormat="1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38" fontId="9" fillId="12" borderId="31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wrapText="1"/>
    </xf>
    <xf numFmtId="6" fontId="24" fillId="12" borderId="6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5" fillId="3" borderId="0" xfId="0" applyFont="1" applyFill="1" applyAlignment="1">
      <alignment horizontal="left" vertical="center" indent="1"/>
    </xf>
    <xf numFmtId="0" fontId="8" fillId="0" borderId="0" xfId="0" applyFont="1" applyAlignment="1">
      <alignment horizontal="center" vertical="center"/>
    </xf>
    <xf numFmtId="0" fontId="15" fillId="3" borderId="0" xfId="0" applyFont="1" applyFill="1" applyAlignment="1">
      <alignment horizontal="left" vertical="top" wrapText="1"/>
    </xf>
    <xf numFmtId="0" fontId="29" fillId="2" borderId="0" xfId="0" applyFont="1" applyFill="1" applyAlignment="1">
      <alignment horizontal="center" vertical="center"/>
    </xf>
    <xf numFmtId="0" fontId="29" fillId="2" borderId="33" xfId="0" applyFont="1" applyFill="1" applyBorder="1" applyAlignment="1">
      <alignment horizontal="center" vertical="center"/>
    </xf>
    <xf numFmtId="0" fontId="12" fillId="12" borderId="6" xfId="0" applyFont="1" applyFill="1" applyBorder="1" applyAlignment="1">
      <alignment horizontal="center" vertical="center"/>
    </xf>
    <xf numFmtId="0" fontId="12" fillId="12" borderId="8" xfId="0" applyFont="1" applyFill="1" applyBorder="1" applyAlignment="1">
      <alignment horizontal="center" vertical="center"/>
    </xf>
    <xf numFmtId="49" fontId="21" fillId="3" borderId="36" xfId="0" applyNumberFormat="1" applyFont="1" applyFill="1" applyBorder="1" applyAlignment="1">
      <alignment horizontal="right" vertical="center"/>
    </xf>
    <xf numFmtId="49" fontId="21" fillId="3" borderId="0" xfId="0" applyNumberFormat="1" applyFont="1" applyFill="1" applyAlignment="1">
      <alignment horizontal="right" vertical="center"/>
    </xf>
    <xf numFmtId="0" fontId="12" fillId="3" borderId="0" xfId="0" applyFont="1" applyFill="1" applyAlignment="1">
      <alignment horizontal="left" indent="1"/>
    </xf>
    <xf numFmtId="49" fontId="23" fillId="5" borderId="0" xfId="0" applyNumberFormat="1" applyFont="1" applyFill="1" applyAlignment="1">
      <alignment horizontal="left" vertical="center" wrapText="1"/>
    </xf>
    <xf numFmtId="44" fontId="3" fillId="5" borderId="6" xfId="0" applyNumberFormat="1" applyFont="1" applyFill="1" applyBorder="1" applyAlignment="1" applyProtection="1">
      <alignment horizontal="center" vertical="center" wrapText="1"/>
      <protection locked="0"/>
    </xf>
    <xf numFmtId="44" fontId="4" fillId="10" borderId="6" xfId="0" applyNumberFormat="1" applyFont="1" applyFill="1" applyBorder="1" applyAlignment="1" applyProtection="1">
      <alignment horizontal="center" vertical="center"/>
      <protection locked="0"/>
    </xf>
    <xf numFmtId="8" fontId="12" fillId="12" borderId="67" xfId="0" applyNumberFormat="1" applyFont="1" applyFill="1" applyBorder="1" applyAlignment="1">
      <alignment horizontal="right" vertical="center" shrinkToFit="1"/>
    </xf>
    <xf numFmtId="8" fontId="12" fillId="12" borderId="44" xfId="0" applyNumberFormat="1" applyFont="1" applyFill="1" applyBorder="1" applyAlignment="1">
      <alignment horizontal="right" vertical="center" shrinkToFi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27" fillId="0" borderId="0" xfId="0" applyFont="1" applyAlignment="1">
      <alignment horizontal="right" vertical="center"/>
    </xf>
    <xf numFmtId="0" fontId="27" fillId="0" borderId="33" xfId="0" applyFont="1" applyBorder="1" applyAlignment="1">
      <alignment horizontal="right" vertical="center"/>
    </xf>
    <xf numFmtId="0" fontId="22" fillId="3" borderId="8" xfId="0" applyFont="1" applyFill="1" applyBorder="1" applyAlignment="1">
      <alignment horizontal="right" vertical="center"/>
    </xf>
    <xf numFmtId="0" fontId="22" fillId="3" borderId="11" xfId="0" applyFont="1" applyFill="1" applyBorder="1" applyAlignment="1">
      <alignment horizontal="right" vertical="center"/>
    </xf>
    <xf numFmtId="0" fontId="22" fillId="3" borderId="0" xfId="0" applyFont="1" applyFill="1" applyAlignment="1">
      <alignment horizontal="right" vertical="center"/>
    </xf>
    <xf numFmtId="0" fontId="22" fillId="3" borderId="0" xfId="0" applyFont="1" applyFill="1" applyAlignment="1">
      <alignment horizontal="right" vertical="top"/>
    </xf>
    <xf numFmtId="38" fontId="9" fillId="3" borderId="0" xfId="0" applyNumberFormat="1" applyFont="1" applyFill="1" applyAlignment="1">
      <alignment horizontal="right" vertical="center"/>
    </xf>
    <xf numFmtId="38" fontId="3" fillId="10" borderId="9" xfId="0" applyNumberFormat="1" applyFont="1" applyFill="1" applyBorder="1" applyAlignment="1" applyProtection="1">
      <alignment horizontal="center" vertical="center"/>
      <protection locked="0"/>
    </xf>
    <xf numFmtId="0" fontId="21" fillId="10" borderId="31" xfId="0" applyFont="1" applyFill="1" applyBorder="1" applyAlignment="1" applyProtection="1">
      <alignment horizontal="left" vertical="top" wrapText="1"/>
      <protection locked="0"/>
    </xf>
    <xf numFmtId="0" fontId="10" fillId="2" borderId="50" xfId="0" applyFont="1" applyFill="1" applyBorder="1" applyAlignment="1">
      <alignment horizontal="center" vertical="center"/>
    </xf>
    <xf numFmtId="38" fontId="3" fillId="12" borderId="45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5" fillId="3" borderId="0" xfId="0" applyFont="1" applyFill="1" applyAlignment="1">
      <alignment horizontal="left" vertical="center" wrapText="1"/>
    </xf>
    <xf numFmtId="0" fontId="36" fillId="2" borderId="0" xfId="0" applyFon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56">
    <dxf>
      <font>
        <color rgb="FFFF0000"/>
      </font>
    </dxf>
    <dxf>
      <numFmt numFmtId="165" formatCode="&quot;$&quot;#,##0.00"/>
    </dxf>
    <dxf>
      <numFmt numFmtId="165" formatCode="&quot;$&quot;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numFmt numFmtId="10" formatCode="&quot;$&quot;#,##0_);[Red]\(&quot;$&quot;#,##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2" formatCode="&quot;$&quot;#,##0.00_);[Red]\(&quot;$&quot;#,##0.00\)"/>
      <fill>
        <patternFill patternType="solid">
          <fgColor indexed="64"/>
          <bgColor theme="8" tint="0.59999389629810485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2" formatCode="&quot;$&quot;#,##0.00_);[Red]\(&quot;$&quot;#,##0.00\)"/>
      <fill>
        <patternFill patternType="solid">
          <fgColor indexed="64"/>
          <bgColor theme="8" tint="0.59999389629810485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2" formatCode="&quot;$&quot;#,##0.00_);[Red]\(&quot;$&quot;#,##0.00\)"/>
      <fill>
        <patternFill patternType="solid">
          <fgColor indexed="64"/>
          <bgColor theme="8" tint="0.59999389629810485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2" formatCode="&quot;$&quot;#,##0.00_);[Red]\(&quot;$&quot;#,##0.00\)"/>
      <fill>
        <patternFill patternType="solid">
          <fgColor indexed="64"/>
          <bgColor theme="8" tint="0.59999389629810485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2" formatCode="&quot;$&quot;#,##0.00_);[Red]\(&quot;$&quot;#,##0.00\)"/>
      <fill>
        <patternFill patternType="solid">
          <fgColor indexed="64"/>
          <bgColor theme="8" tint="0.59999389629810485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2" formatCode="&quot;$&quot;#,##0.00_);[Red]\(&quot;$&quot;#,##0.00\)"/>
      <fill>
        <patternFill patternType="solid">
          <fgColor indexed="64"/>
          <bgColor theme="8" tint="0.59999389629810485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m/d/yy;@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7" formatCode="m/d/yy;@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right" vertical="bottom" textRotation="0" wrapText="0" indent="0" justifyLastLine="0" shrinkToFit="0" readingOrder="0"/>
      <protection locked="0" hidden="0"/>
    </dxf>
    <dxf>
      <border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protection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kingcounty.gov/en/dept/metro/travel-options/vanpool-and-vanshare/user-guide#:~:text=START%20YOUR%20ORIENTATION-,Accounting%20and%20forms,-Not%20sure%20who" TargetMode="External"/><Relationship Id="rId2" Type="http://schemas.openxmlformats.org/officeDocument/2006/relationships/hyperlink" Target="https://www.myorca.com/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kingcounty.gov/en/dept/metro/travel-options/vanpool-and-vanshare/user-guide#:~:text=START%20YOUR%20ORIENTATION-,Accounting%20and%20forms,-Not%20sure%20who" TargetMode="External"/><Relationship Id="rId2" Type="http://schemas.openxmlformats.org/officeDocument/2006/relationships/hyperlink" Target="mailto:Vanpool.Information@kingcounty.gov" TargetMode="External"/><Relationship Id="rId1" Type="http://schemas.openxmlformats.org/officeDocument/2006/relationships/hyperlink" Target="mailto:ROCustomersupport@kingcounty.gov" TargetMode="External"/><Relationship Id="rId5" Type="http://schemas.openxmlformats.org/officeDocument/2006/relationships/hyperlink" Target="https://kingcounty.gov/en/dept/metro/travel-options/vanpool-and-vanshare/user-guide#:~:text=Incident%20Witness%20Card-,Maintenance%20garages,-Please%20check%20with" TargetMode="External"/><Relationship Id="rId4" Type="http://schemas.openxmlformats.org/officeDocument/2006/relationships/hyperlink" Target="https://powerforms.docusign.net/b2827679-5885-4fe3-b5cc-3dfee9e77814?env=na3&amp;acct=98a83ef5-bd53-4234-9a8c-d36f172873a3&amp;accountId=98a83ef5-bd53-4234-9a8c-d36f172873a3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77072</xdr:colOff>
      <xdr:row>0</xdr:row>
      <xdr:rowOff>48843</xdr:rowOff>
    </xdr:from>
    <xdr:to>
      <xdr:col>4</xdr:col>
      <xdr:colOff>581025</xdr:colOff>
      <xdr:row>3</xdr:row>
      <xdr:rowOff>104821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E20E09-FDB8-40AC-A108-198D2D507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472" y="48843"/>
          <a:ext cx="2256553" cy="897353"/>
        </a:xfrm>
        <a:prstGeom prst="rect">
          <a:avLst/>
        </a:prstGeom>
      </xdr:spPr>
    </xdr:pic>
    <xdr:clientData/>
  </xdr:twoCellAnchor>
  <xdr:twoCellAnchor>
    <xdr:from>
      <xdr:col>1</xdr:col>
      <xdr:colOff>20623</xdr:colOff>
      <xdr:row>5</xdr:row>
      <xdr:rowOff>26119</xdr:rowOff>
    </xdr:from>
    <xdr:to>
      <xdr:col>1</xdr:col>
      <xdr:colOff>298174</xdr:colOff>
      <xdr:row>6</xdr:row>
      <xdr:rowOff>33130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445250AB-8CBF-4DCB-9E12-3F6E06C832C5}"/>
            </a:ext>
          </a:extLst>
        </xdr:cNvPr>
        <xdr:cNvSpPr/>
      </xdr:nvSpPr>
      <xdr:spPr>
        <a:xfrm>
          <a:off x="169710" y="1326489"/>
          <a:ext cx="277551" cy="280337"/>
        </a:xfrm>
        <a:prstGeom prst="ellipse">
          <a:avLst/>
        </a:prstGeom>
        <a:solidFill>
          <a:schemeClr val="accent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>
              <a:latin typeface="Arial Black" panose="020B0A04020102020204" pitchFamily="34" charset="0"/>
            </a:rPr>
            <a:t>1</a:t>
          </a:r>
        </a:p>
      </xdr:txBody>
    </xdr:sp>
    <xdr:clientData/>
  </xdr:twoCellAnchor>
  <xdr:twoCellAnchor>
    <xdr:from>
      <xdr:col>8</xdr:col>
      <xdr:colOff>96346</xdr:colOff>
      <xdr:row>4</xdr:row>
      <xdr:rowOff>296266</xdr:rowOff>
    </xdr:from>
    <xdr:to>
      <xdr:col>8</xdr:col>
      <xdr:colOff>422414</xdr:colOff>
      <xdr:row>6</xdr:row>
      <xdr:rowOff>16567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EE0CD1BC-20EB-4639-9449-702B1BD976E8}"/>
            </a:ext>
          </a:extLst>
        </xdr:cNvPr>
        <xdr:cNvSpPr/>
      </xdr:nvSpPr>
      <xdr:spPr>
        <a:xfrm>
          <a:off x="4171389" y="1290179"/>
          <a:ext cx="326068" cy="300084"/>
        </a:xfrm>
        <a:prstGeom prst="ellipse">
          <a:avLst/>
        </a:prstGeom>
        <a:solidFill>
          <a:schemeClr val="accent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>
              <a:latin typeface="Arial Black" panose="020B0A04020102020204" pitchFamily="34" charset="0"/>
            </a:rPr>
            <a:t>2</a:t>
          </a:r>
        </a:p>
      </xdr:txBody>
    </xdr:sp>
    <xdr:clientData/>
  </xdr:twoCellAnchor>
  <xdr:twoCellAnchor>
    <xdr:from>
      <xdr:col>6</xdr:col>
      <xdr:colOff>208722</xdr:colOff>
      <xdr:row>22</xdr:row>
      <xdr:rowOff>29734</xdr:rowOff>
    </xdr:from>
    <xdr:to>
      <xdr:col>7</xdr:col>
      <xdr:colOff>228047</xdr:colOff>
      <xdr:row>23</xdr:row>
      <xdr:rowOff>828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D0AC791-EB86-4F50-9C37-0B8842566482}"/>
            </a:ext>
          </a:extLst>
        </xdr:cNvPr>
        <xdr:cNvSpPr/>
      </xdr:nvSpPr>
      <xdr:spPr>
        <a:xfrm>
          <a:off x="3538331" y="4750821"/>
          <a:ext cx="334064" cy="294116"/>
        </a:xfrm>
        <a:prstGeom prst="ellipse">
          <a:avLst/>
        </a:prstGeom>
        <a:solidFill>
          <a:schemeClr val="accent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>
              <a:latin typeface="Arial Black" panose="020B0A04020102020204" pitchFamily="34" charset="0"/>
            </a:rPr>
            <a:t>5</a:t>
          </a:r>
        </a:p>
      </xdr:txBody>
    </xdr:sp>
    <xdr:clientData/>
  </xdr:twoCellAnchor>
  <xdr:twoCellAnchor>
    <xdr:from>
      <xdr:col>1</xdr:col>
      <xdr:colOff>14206</xdr:colOff>
      <xdr:row>22</xdr:row>
      <xdr:rowOff>23272</xdr:rowOff>
    </xdr:from>
    <xdr:to>
      <xdr:col>2</xdr:col>
      <xdr:colOff>14494</xdr:colOff>
      <xdr:row>23</xdr:row>
      <xdr:rowOff>828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43DFAFF5-CB90-468F-A83C-4F28C98663ED}"/>
            </a:ext>
          </a:extLst>
        </xdr:cNvPr>
        <xdr:cNvSpPr/>
      </xdr:nvSpPr>
      <xdr:spPr>
        <a:xfrm>
          <a:off x="163293" y="4744359"/>
          <a:ext cx="315027" cy="300578"/>
        </a:xfrm>
        <a:prstGeom prst="ellipse">
          <a:avLst/>
        </a:prstGeom>
        <a:solidFill>
          <a:schemeClr val="accent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>
              <a:latin typeface="Arial Black" panose="020B0A04020102020204" pitchFamily="34" charset="0"/>
            </a:rPr>
            <a:t>4</a:t>
          </a:r>
        </a:p>
      </xdr:txBody>
    </xdr:sp>
    <xdr:clientData/>
  </xdr:twoCellAnchor>
  <xdr:twoCellAnchor>
    <xdr:from>
      <xdr:col>1</xdr:col>
      <xdr:colOff>26504</xdr:colOff>
      <xdr:row>54</xdr:row>
      <xdr:rowOff>45894</xdr:rowOff>
    </xdr:from>
    <xdr:to>
      <xdr:col>1</xdr:col>
      <xdr:colOff>303143</xdr:colOff>
      <xdr:row>55</xdr:row>
      <xdr:rowOff>123825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C150F09B-FE54-4E0F-911A-51C527A85732}"/>
            </a:ext>
          </a:extLst>
        </xdr:cNvPr>
        <xdr:cNvSpPr/>
      </xdr:nvSpPr>
      <xdr:spPr>
        <a:xfrm>
          <a:off x="175591" y="11997698"/>
          <a:ext cx="276639" cy="276714"/>
        </a:xfrm>
        <a:prstGeom prst="ellipse">
          <a:avLst/>
        </a:prstGeom>
        <a:solidFill>
          <a:schemeClr val="accent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>
              <a:latin typeface="Arial Black" panose="020B0A04020102020204" pitchFamily="34" charset="0"/>
            </a:rPr>
            <a:t>7</a:t>
          </a:r>
        </a:p>
      </xdr:txBody>
    </xdr:sp>
    <xdr:clientData/>
  </xdr:twoCellAnchor>
  <xdr:twoCellAnchor>
    <xdr:from>
      <xdr:col>1</xdr:col>
      <xdr:colOff>4970</xdr:colOff>
      <xdr:row>30</xdr:row>
      <xdr:rowOff>155372</xdr:rowOff>
    </xdr:from>
    <xdr:to>
      <xdr:col>2</xdr:col>
      <xdr:colOff>1</xdr:colOff>
      <xdr:row>32</xdr:row>
      <xdr:rowOff>33130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51FD0D0B-4FB8-48BB-8722-CDF9BC9EA381}"/>
            </a:ext>
          </a:extLst>
        </xdr:cNvPr>
        <xdr:cNvSpPr/>
      </xdr:nvSpPr>
      <xdr:spPr>
        <a:xfrm>
          <a:off x="154057" y="7129329"/>
          <a:ext cx="309770" cy="275323"/>
        </a:xfrm>
        <a:prstGeom prst="ellipse">
          <a:avLst/>
        </a:prstGeom>
        <a:solidFill>
          <a:schemeClr val="accent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>
              <a:latin typeface="Arial Black" panose="020B0A04020102020204" pitchFamily="34" charset="0"/>
            </a:rPr>
            <a:t>6</a:t>
          </a:r>
        </a:p>
      </xdr:txBody>
    </xdr:sp>
    <xdr:clientData/>
  </xdr:twoCellAnchor>
  <xdr:oneCellAnchor>
    <xdr:from>
      <xdr:col>10</xdr:col>
      <xdr:colOff>1096547</xdr:colOff>
      <xdr:row>53</xdr:row>
      <xdr:rowOff>172122</xdr:rowOff>
    </xdr:from>
    <xdr:ext cx="1379953" cy="254557"/>
    <xdr:sp macro="" textlink="">
      <xdr:nvSpPr>
        <xdr:cNvPr id="12" name="TextBox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C941709-7A1D-484A-9CBA-B126D9E0127C}"/>
            </a:ext>
          </a:extLst>
        </xdr:cNvPr>
        <xdr:cNvSpPr txBox="1"/>
      </xdr:nvSpPr>
      <xdr:spPr>
        <a:xfrm>
          <a:off x="7468772" y="11954547"/>
          <a:ext cx="1379953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u="sng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www.myorca.</a:t>
          </a:r>
          <a:r>
            <a:rPr lang="en-US" sz="1100" u="sng" baseline="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com</a:t>
          </a:r>
        </a:p>
      </xdr:txBody>
    </xdr:sp>
    <xdr:clientData/>
  </xdr:oneCellAnchor>
  <xdr:oneCellAnchor>
    <xdr:from>
      <xdr:col>10</xdr:col>
      <xdr:colOff>811069</xdr:colOff>
      <xdr:row>55</xdr:row>
      <xdr:rowOff>115369</xdr:rowOff>
    </xdr:from>
    <xdr:ext cx="1868525" cy="247184"/>
    <xdr:sp macro="" textlink="">
      <xdr:nvSpPr>
        <xdr:cNvPr id="13" name="TextBox 1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9D88DA9-9F87-40E6-B721-79E1390E430B}"/>
            </a:ext>
          </a:extLst>
        </xdr:cNvPr>
        <xdr:cNvSpPr txBox="1"/>
      </xdr:nvSpPr>
      <xdr:spPr>
        <a:xfrm>
          <a:off x="7183294" y="12297844"/>
          <a:ext cx="1868525" cy="2471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050" u="sng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Online Payment Instructions</a:t>
          </a:r>
        </a:p>
      </xdr:txBody>
    </xdr:sp>
    <xdr:clientData/>
  </xdr:oneCellAnchor>
  <xdr:twoCellAnchor>
    <xdr:from>
      <xdr:col>11</xdr:col>
      <xdr:colOff>1333500</xdr:colOff>
      <xdr:row>5</xdr:row>
      <xdr:rowOff>619</xdr:rowOff>
    </xdr:from>
    <xdr:to>
      <xdr:col>12</xdr:col>
      <xdr:colOff>2496</xdr:colOff>
      <xdr:row>6</xdr:row>
      <xdr:rowOff>22205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60056B1F-FE40-4C8C-9DAA-AA4A2F8ECFAC}"/>
            </a:ext>
          </a:extLst>
        </xdr:cNvPr>
        <xdr:cNvSpPr/>
      </xdr:nvSpPr>
      <xdr:spPr>
        <a:xfrm>
          <a:off x="9488365" y="1312138"/>
          <a:ext cx="310227" cy="300009"/>
        </a:xfrm>
        <a:prstGeom prst="ellipse">
          <a:avLst/>
        </a:prstGeom>
        <a:solidFill>
          <a:schemeClr val="accent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>
              <a:latin typeface="Arial Black" panose="020B0A04020102020204" pitchFamily="34" charset="0"/>
            </a:rPr>
            <a:t>3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53245</xdr:colOff>
      <xdr:row>4</xdr:row>
      <xdr:rowOff>57978</xdr:rowOff>
    </xdr:from>
    <xdr:ext cx="8568951" cy="1069275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EDAC1B8-335A-43C2-3FBE-83F98D668F5D}"/>
            </a:ext>
          </a:extLst>
        </xdr:cNvPr>
        <xdr:cNvSpPr txBox="1"/>
      </xdr:nvSpPr>
      <xdr:spPr>
        <a:xfrm>
          <a:off x="1279071" y="1068456"/>
          <a:ext cx="8568951" cy="10692750"/>
        </a:xfrm>
        <a:prstGeom prst="rect">
          <a:avLst/>
        </a:prstGeom>
        <a:solidFill>
          <a:schemeClr val="bg1">
            <a:lumMod val="9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600" b="1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US" sz="12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1. How do I update our schedule (for example, from a 3-day schedule to a 5-day schedule)?</a:t>
          </a:r>
        </a:p>
        <a:p>
          <a:endParaRPr lang="en-US" sz="11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/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Schedule changes can be sent to your Accounting Representative. As a reminder, fares are paid for the current month. Make sure to notify your Accounting Rep as soon as possible. Update the schedule in section 4 of the Monthly Report.</a:t>
          </a:r>
        </a:p>
        <a:p>
          <a:endParaRPr lang="en-US" sz="12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endParaRPr lang="en-US" sz="1200" b="1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endParaRPr lang="en-US" sz="1200" b="1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US" sz="12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2. How do I update our route or RTM (Round Trip Miles)?</a:t>
          </a:r>
          <a:endParaRPr lang="en-US" sz="1200" b="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endParaRPr lang="en-US" sz="12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/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Email</a:t>
          </a:r>
          <a:r>
            <a:rPr lang="en-US" sz="11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100" u="sng" baseline="0">
              <a:solidFill>
                <a:schemeClr val="accen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ROCustomerSupport@kingcounty.gov </a:t>
          </a:r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with the proposed route.</a:t>
          </a:r>
          <a:endParaRPr lang="en-US" sz="12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US" sz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endParaRPr lang="en-US" sz="12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US" sz="12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3. How do I add a new rider?</a:t>
          </a:r>
        </a:p>
        <a:p>
          <a:r>
            <a:rPr lang="en-US" sz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</a:t>
          </a:r>
        </a:p>
        <a:p>
          <a:pPr lvl="1"/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Any new rider to your Vanpool or Vanshare (even if they are an active rider transferring from another group) needs to complete an application</a:t>
          </a:r>
          <a:r>
            <a:rPr lang="en-US" sz="11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100" u="sng" baseline="0">
              <a:solidFill>
                <a:schemeClr val="accen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here</a:t>
          </a:r>
          <a:r>
            <a:rPr lang="en-US" sz="11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  </a:t>
          </a:r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the new rider receives an employer subsidy, they will need to fill out the</a:t>
          </a:r>
          <a:r>
            <a:rPr lang="en-US" sz="11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900" u="sng" baseline="0">
              <a:solidFill>
                <a:schemeClr val="accen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ORCA Business Passport Use Form</a:t>
          </a:r>
          <a:r>
            <a:rPr lang="en-US" sz="11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 </a:t>
          </a:r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Add the new riders to your monthly report in section 5. If necessary, include their completed ORCA BPU form with your monthly report.</a:t>
          </a:r>
        </a:p>
        <a:p>
          <a:r>
            <a:rPr lang="en-US" sz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endParaRPr lang="en-US" sz="1200" b="1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endParaRPr lang="en-US" sz="1200" b="1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US" sz="12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4. My van needs service. Who do I contact?</a:t>
          </a:r>
          <a:r>
            <a:rPr lang="en-US" sz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</a:p>
        <a:p>
          <a:endParaRPr lang="en-US" sz="12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/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Please contact your assigned vanpool maintenance representative. You can find your maintenance representative based off your service garage </a:t>
          </a:r>
          <a:r>
            <a:rPr lang="en-US" sz="1100" u="sng">
              <a:solidFill>
                <a:schemeClr val="accen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here</a:t>
          </a:r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 </a:t>
          </a:r>
        </a:p>
        <a:p>
          <a:br>
            <a:rPr lang="en-US" sz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endParaRPr lang="en-US" sz="12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endParaRPr lang="en-US" sz="1200" b="1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US" sz="12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5. How do I change my role? </a:t>
          </a:r>
          <a:endParaRPr lang="en-US" sz="12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0"/>
          <a:endParaRPr lang="en-US" sz="1200" b="1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/>
          <a:r>
            <a:rPr lang="en-US" sz="11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Become an authorized Driver or Bookkeeper</a:t>
          </a:r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– A vanpooler wanting to become an authorized driver or bookkeeper needs to complete another</a:t>
          </a:r>
          <a:r>
            <a:rPr lang="en-US" sz="11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100" u="sng" baseline="0">
              <a:solidFill>
                <a:schemeClr val="accen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application</a:t>
          </a:r>
          <a:r>
            <a:rPr lang="en-US" sz="11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with the appropriate roles marked and fill in the requested additional information. The rider will become a driver or bookkeeper pending approval. </a:t>
          </a:r>
        </a:p>
        <a:p>
          <a:pPr lvl="1"/>
          <a:endParaRPr lang="en-US" sz="1200" b="1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/>
          <a:r>
            <a:rPr lang="en-US" sz="12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</a:t>
          </a:r>
          <a:r>
            <a:rPr lang="en-US" sz="11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I’m already an authorized backup driver or backup bookkeeper. Now I want to be the primary driver or primary bookkeeper.</a:t>
          </a:r>
          <a:endParaRPr lang="en-US" sz="11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US" sz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pPr lvl="2"/>
          <a:r>
            <a:rPr lang="en-US" sz="11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Backup Driver to Primary Driver</a:t>
          </a:r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– Email</a:t>
          </a:r>
          <a:r>
            <a:rPr lang="en-US" sz="11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100" u="sng" baseline="0">
              <a:solidFill>
                <a:schemeClr val="accen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ROCustomersupport@kingcounty.gov </a:t>
          </a:r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your primary driver request. They will contact you to verify the route and new RTM before approval.</a:t>
          </a:r>
        </a:p>
        <a:p>
          <a:pPr lvl="2"/>
          <a:endParaRPr lang="en-US" sz="11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2"/>
          <a:r>
            <a:rPr lang="en-US" sz="11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Backup Bookkeeper to Primary Bookkeeper</a:t>
          </a:r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– Email your Accounting Rep of the role change. </a:t>
          </a:r>
        </a:p>
        <a:p>
          <a:r>
            <a:rPr lang="en-US" sz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endParaRPr lang="en-US" sz="12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endParaRPr lang="en-US" sz="12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US" sz="12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6. How do I request reimbursement for gas when my gas card didn’t work?</a:t>
          </a:r>
        </a:p>
        <a:p>
          <a:endParaRPr lang="en-US" sz="12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/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 instances where you needed to use your personal card to purchase fuel for the vanpool, save the receipt and fill out the</a:t>
          </a:r>
          <a:r>
            <a:rPr lang="en-US" sz="11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reimbursement </a:t>
          </a:r>
          <a:r>
            <a:rPr lang="en-US" sz="1100" u="sng" baseline="0">
              <a:solidFill>
                <a:schemeClr val="accen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form</a:t>
          </a:r>
          <a:r>
            <a:rPr lang="en-US" sz="11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 </a:t>
          </a:r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Email the receipt and reimbursement form to your accounting rep. If your gas card is locked, please call the Voyager fleet assistance number (800-987-6591) and they can assist unlocking your gas card.</a:t>
          </a:r>
        </a:p>
        <a:p>
          <a:endParaRPr lang="en-US" sz="12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US" sz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endParaRPr lang="en-US" sz="12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US" sz="12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7. How do I request an extension for submitting my monthly report?</a:t>
          </a:r>
        </a:p>
        <a:p>
          <a:endParaRPr lang="en-US" sz="12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/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Email your Accounting Rep for an extension if you are unable to send a monthly report by the 10</a:t>
          </a:r>
          <a:r>
            <a:rPr lang="en-US" sz="1100" baseline="300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</a:t>
          </a:r>
          <a:r>
            <a:rPr lang="en-US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 </a:t>
          </a:r>
        </a:p>
        <a:p>
          <a:endParaRPr lang="en-US" sz="1100"/>
        </a:p>
      </xdr:txBody>
    </xdr:sp>
    <xdr:clientData/>
  </xdr:oneCellAnchor>
  <xdr:twoCellAnchor>
    <xdr:from>
      <xdr:col>3</xdr:col>
      <xdr:colOff>289892</xdr:colOff>
      <xdr:row>14</xdr:row>
      <xdr:rowOff>57979</xdr:rowOff>
    </xdr:from>
    <xdr:to>
      <xdr:col>7</xdr:col>
      <xdr:colOff>289892</xdr:colOff>
      <xdr:row>15</xdr:row>
      <xdr:rowOff>57979</xdr:rowOff>
    </xdr:to>
    <xdr:sp macro="" textlink="">
      <xdr:nvSpPr>
        <xdr:cNvPr id="13" name="Rect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B91A46F-3CA5-A4DA-AB77-B234BFD43B1A}"/>
            </a:ext>
          </a:extLst>
        </xdr:cNvPr>
        <xdr:cNvSpPr/>
      </xdr:nvSpPr>
      <xdr:spPr>
        <a:xfrm>
          <a:off x="2128631" y="2973457"/>
          <a:ext cx="2451652" cy="1905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579783</xdr:colOff>
      <xdr:row>16</xdr:row>
      <xdr:rowOff>24848</xdr:rowOff>
    </xdr:from>
    <xdr:to>
      <xdr:col>10</xdr:col>
      <xdr:colOff>405848</xdr:colOff>
      <xdr:row>16</xdr:row>
      <xdr:rowOff>182218</xdr:rowOff>
    </xdr:to>
    <xdr:sp macro="" textlink="">
      <xdr:nvSpPr>
        <xdr:cNvPr id="16" name="Rectangle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818BFB-F386-2CEC-E424-9F67D9EC30B5}"/>
            </a:ext>
          </a:extLst>
        </xdr:cNvPr>
        <xdr:cNvSpPr/>
      </xdr:nvSpPr>
      <xdr:spPr>
        <a:xfrm>
          <a:off x="4870174" y="3321326"/>
          <a:ext cx="1664804" cy="15737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</xdr:col>
      <xdr:colOff>240194</xdr:colOff>
      <xdr:row>19</xdr:row>
      <xdr:rowOff>140805</xdr:rowOff>
    </xdr:from>
    <xdr:to>
      <xdr:col>15</xdr:col>
      <xdr:colOff>422412</xdr:colOff>
      <xdr:row>20</xdr:row>
      <xdr:rowOff>115957</xdr:rowOff>
    </xdr:to>
    <xdr:sp macro="" textlink="">
      <xdr:nvSpPr>
        <xdr:cNvPr id="18" name="Rectangle 1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4398132-02F0-2F46-4300-5EBCB6A88214}"/>
            </a:ext>
          </a:extLst>
        </xdr:cNvPr>
        <xdr:cNvSpPr/>
      </xdr:nvSpPr>
      <xdr:spPr>
        <a:xfrm>
          <a:off x="7595151" y="4008783"/>
          <a:ext cx="2020957" cy="16565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190500</xdr:colOff>
      <xdr:row>19</xdr:row>
      <xdr:rowOff>149088</xdr:rowOff>
    </xdr:from>
    <xdr:to>
      <xdr:col>4</xdr:col>
      <xdr:colOff>538369</xdr:colOff>
      <xdr:row>20</xdr:row>
      <xdr:rowOff>91109</xdr:rowOff>
    </xdr:to>
    <xdr:sp macro="" textlink="">
      <xdr:nvSpPr>
        <xdr:cNvPr id="19" name="Rectangle 1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081130F-BC10-F577-817B-F68C4D2AC4C1}"/>
            </a:ext>
          </a:extLst>
        </xdr:cNvPr>
        <xdr:cNvSpPr/>
      </xdr:nvSpPr>
      <xdr:spPr>
        <a:xfrm>
          <a:off x="2642152" y="4017066"/>
          <a:ext cx="347869" cy="13252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571500</xdr:colOff>
      <xdr:row>27</xdr:row>
      <xdr:rowOff>124239</xdr:rowOff>
    </xdr:from>
    <xdr:to>
      <xdr:col>5</xdr:col>
      <xdr:colOff>331305</xdr:colOff>
      <xdr:row>28</xdr:row>
      <xdr:rowOff>91108</xdr:rowOff>
    </xdr:to>
    <xdr:sp macro="" textlink="">
      <xdr:nvSpPr>
        <xdr:cNvPr id="20" name="Rectangle 1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8D8A2C8-0121-8FB8-B878-F67AB458C36C}"/>
            </a:ext>
          </a:extLst>
        </xdr:cNvPr>
        <xdr:cNvSpPr/>
      </xdr:nvSpPr>
      <xdr:spPr>
        <a:xfrm>
          <a:off x="3023152" y="5516217"/>
          <a:ext cx="372718" cy="15736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599661</xdr:colOff>
      <xdr:row>34</xdr:row>
      <xdr:rowOff>11597</xdr:rowOff>
    </xdr:from>
    <xdr:to>
      <xdr:col>6</xdr:col>
      <xdr:colOff>91108</xdr:colOff>
      <xdr:row>35</xdr:row>
      <xdr:rowOff>8283</xdr:rowOff>
    </xdr:to>
    <xdr:sp macro="" textlink="">
      <xdr:nvSpPr>
        <xdr:cNvPr id="21" name="Rectangle 2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DADF562-4E10-48D5-A8B3-C8A6389ACED5}"/>
            </a:ext>
          </a:extLst>
        </xdr:cNvPr>
        <xdr:cNvSpPr/>
      </xdr:nvSpPr>
      <xdr:spPr>
        <a:xfrm>
          <a:off x="3051313" y="6737075"/>
          <a:ext cx="717273" cy="18718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563217</xdr:colOff>
      <xdr:row>34</xdr:row>
      <xdr:rowOff>173935</xdr:rowOff>
    </xdr:from>
    <xdr:to>
      <xdr:col>9</xdr:col>
      <xdr:colOff>223630</xdr:colOff>
      <xdr:row>35</xdr:row>
      <xdr:rowOff>124239</xdr:rowOff>
    </xdr:to>
    <xdr:sp macro="" textlink="">
      <xdr:nvSpPr>
        <xdr:cNvPr id="22" name="Rectangle 21">
          <a:extLst>
            <a:ext uri="{FF2B5EF4-FFF2-40B4-BE49-F238E27FC236}">
              <a16:creationId xmlns:a16="http://schemas.microsoft.com/office/drawing/2014/main" id="{F330CE13-A792-8207-22AB-3E042B66CAEE}"/>
            </a:ext>
          </a:extLst>
        </xdr:cNvPr>
        <xdr:cNvSpPr/>
      </xdr:nvSpPr>
      <xdr:spPr>
        <a:xfrm>
          <a:off x="5466521" y="6899413"/>
          <a:ext cx="273326" cy="14080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3314</xdr:colOff>
      <xdr:row>39</xdr:row>
      <xdr:rowOff>53009</xdr:rowOff>
    </xdr:from>
    <xdr:to>
      <xdr:col>11</xdr:col>
      <xdr:colOff>546653</xdr:colOff>
      <xdr:row>40</xdr:row>
      <xdr:rowOff>33131</xdr:rowOff>
    </xdr:to>
    <xdr:sp macro="" textlink="">
      <xdr:nvSpPr>
        <xdr:cNvPr id="23" name="Rect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20D8E4-CBF6-4B5B-82B3-C630B0F814C4}"/>
            </a:ext>
          </a:extLst>
        </xdr:cNvPr>
        <xdr:cNvSpPr/>
      </xdr:nvSpPr>
      <xdr:spPr>
        <a:xfrm>
          <a:off x="4906618" y="7730987"/>
          <a:ext cx="2382078" cy="17062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281609</xdr:colOff>
      <xdr:row>48</xdr:row>
      <xdr:rowOff>0</xdr:rowOff>
    </xdr:from>
    <xdr:to>
      <xdr:col>5</xdr:col>
      <xdr:colOff>16566</xdr:colOff>
      <xdr:row>48</xdr:row>
      <xdr:rowOff>173935</xdr:rowOff>
    </xdr:to>
    <xdr:sp macro="" textlink="">
      <xdr:nvSpPr>
        <xdr:cNvPr id="24" name="Rectangle 2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45A54BD-C4D3-716B-3DFE-AAC0877E1737}"/>
            </a:ext>
          </a:extLst>
        </xdr:cNvPr>
        <xdr:cNvSpPr/>
      </xdr:nvSpPr>
      <xdr:spPr>
        <a:xfrm>
          <a:off x="2733261" y="9392478"/>
          <a:ext cx="347870" cy="1739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AF18009-989F-46DD-8E7A-ABA7DE223494}" name="Table6" displayName="Table6" ref="I28:T48" totalsRowShown="0" headerRowDxfId="55" dataDxfId="53" headerRowBorderDxfId="54" tableBorderDxfId="52">
  <autoFilter ref="I28:T48" xr:uid="{1EE17408-71D2-4B13-A207-BE4F9578834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00783830-F885-4CDA-B925-7CF4FDC13B15}" name="Part-Time" dataDxfId="51"/>
    <tableColumn id="2" xr3:uid="{2BA112CE-6C78-417B-9C56-505CB81352E1}" name="Riders" dataDxfId="50"/>
    <tableColumn id="3" xr3:uid="{7C556470-12F9-4DD5-8791-21499F29D12B}" name="Employer" dataDxfId="49"/>
    <tableColumn id="4" xr3:uid="{46FA40D3-CADB-4356-B327-A7F0B3EA16C8}" name="OrcaNumber" dataDxfId="48"/>
    <tableColumn id="13" xr3:uid="{06F41447-0C5D-4EA9-A794-E61C5B8AFAA7}" name="Column1" dataDxfId="47"/>
    <tableColumn id="5" xr3:uid="{5CD3D1BD-CBF9-4E26-AF28-5912CA91A6C2}" name="Leaving Rider" dataDxfId="46"/>
    <tableColumn id="14" xr3:uid="{C6DD4B09-D475-4C53-8A34-6C71F5E7A71B}" name="Monthly Fare" dataDxfId="45"/>
    <tableColumn id="6" xr3:uid="{0F73AC82-A226-4A3D-A507-C2D30D74CFB6}" name="UPASS" dataDxfId="44"/>
    <tableColumn id="7" xr3:uid="{9836FF93-3BC1-447C-B457-F27829878F1D}" name="Pass" dataDxfId="43"/>
    <tableColumn id="8" xr3:uid="{AEAE5A1F-2E4D-4ABB-A622-F235139D4D03}" name="Voucher" dataDxfId="42"/>
    <tableColumn id="9" xr3:uid="{912534C3-64A6-4AC3-9DA0-3F090DA5BB3C}" name="Online Pymt" dataDxfId="41"/>
    <tableColumn id="10" xr3:uid="{4EF1B15C-C354-4EE1-88BE-5696D245959B}" name="Personal Ck" dataDxfId="40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55F72EA-BCB6-4AE0-BA12-E3600EE24D6C}" name="Table1" displayName="Table1" ref="A1:J31" totalsRowShown="0" headerRowDxfId="39" dataDxfId="38">
  <autoFilter ref="A1:J31" xr:uid="{897CAFC8-4380-4AC0-BC93-C4DB7D415F0A}"/>
  <tableColumns count="10">
    <tableColumn id="1" xr3:uid="{461CF966-FA58-4CC7-B9BB-89E26035A396}" name="Month" dataDxfId="37"/>
    <tableColumn id="2" xr3:uid="{30E66029-0CDC-4D78-8DAA-E69B77ACF658}" name="Column1" dataDxfId="36"/>
    <tableColumn id="3" xr3:uid="{A84707DB-316E-483A-B340-B615572C75EB}" name="Column2" dataDxfId="35"/>
    <tableColumn id="4" xr3:uid="{E7006846-BC5A-4840-A44F-AE8B41B7B6FD}" name="Column3" dataDxfId="34"/>
    <tableColumn id="5" xr3:uid="{AE539811-6629-4E60-B1E6-A19A47153038}" name="Column4" dataDxfId="33"/>
    <tableColumn id="6" xr3:uid="{9695D6CF-0B57-49D7-A23C-308CF6EE9201}" name="Column5" dataDxfId="32"/>
    <tableColumn id="7" xr3:uid="{D22C0A32-F26F-46DF-81BC-0B0070CEBFE0}" name="Column6" dataDxfId="31"/>
    <tableColumn id="8" xr3:uid="{24348FE0-E09F-4F08-8457-332A1E8546E8}" name="Column7" dataDxfId="30"/>
    <tableColumn id="9" xr3:uid="{0AB7EC1B-7AF2-428D-9C7E-567F3BA31C34}" name="Column8" dataDxfId="29"/>
    <tableColumn id="10" xr3:uid="{6AE13319-8C54-4318-976A-43437C91AC62}" name="Column9" dataDxfId="2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4518DCE-888B-4248-869D-47D5E22A5A40}" name="Table2" displayName="Table2" ref="A1:A69" totalsRowShown="0">
  <autoFilter ref="A1:A69" xr:uid="{0B866710-F425-45F8-97F3-5EF81682474B}"/>
  <sortState xmlns:xlrd2="http://schemas.microsoft.com/office/spreadsheetml/2017/richdata2" ref="A2:A69">
    <sortCondition ref="A1:A69"/>
  </sortState>
  <tableColumns count="1">
    <tableColumn id="1" xr3:uid="{7615D5C7-EA27-48F4-9377-170326F20EF5}" name="RTM for allowable mile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E55FA4B-56EB-4596-9A1E-99F144FE22C3}" name="Table3" displayName="Table3" ref="C7:C57" totalsRowShown="0" headerRowDxfId="27" dataDxfId="26">
  <autoFilter ref="C7:C57" xr:uid="{1F2E864D-1D04-418B-A002-012DEA6D05D7}"/>
  <tableColumns count="1">
    <tableColumn id="1" xr3:uid="{B41BDFFF-CFB2-4953-A997-3370EB9D9B37}" name="work week" dataDxfId="2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AB728CC-CC45-4EBA-A4AA-E8110DABC47C}" name="Table35" displayName="Table35" ref="N8:AF37" totalsRowShown="0" headerRowDxfId="24" dataDxfId="23">
  <autoFilter ref="N8:AF37" xr:uid="{D6DB5F8B-AD66-406A-BC8B-60677FB65820}"/>
  <tableColumns count="19">
    <tableColumn id="1" xr3:uid="{C8377A3C-6D49-40AE-AEBA-C4A97307229F}" name="work week" dataDxfId="22"/>
    <tableColumn id="2" xr3:uid="{CA649671-95BE-4C31-A113-639031119BB2}" name="3-day" dataDxfId="21"/>
    <tableColumn id="3" xr3:uid="{A6677C8B-BA5B-4E1C-9C91-E0C3A76629F6}" name="4-day" dataDxfId="20"/>
    <tableColumn id="4" xr3:uid="{BA8286B2-CE18-4060-B0C8-1FD8FD96C8E3}" name="5-day" dataDxfId="19"/>
    <tableColumn id="5" xr3:uid="{4159BB65-A876-4B73-987D-A215727668A4}" name="6-day" dataDxfId="18"/>
    <tableColumn id="6" xr3:uid="{4051D8F7-7126-4381-9EE8-07C4C7F85060}" name="7-day" dataDxfId="17"/>
    <tableColumn id="7" xr3:uid="{29F488E9-DA80-42F5-81E9-297741CCA328}" name="9-80" dataDxfId="16"/>
    <tableColumn id="8" xr3:uid="{0A424421-6979-4D9E-9A9A-3D0916DDC6B8}" name="3-day2" dataDxfId="15"/>
    <tableColumn id="9" xr3:uid="{83F0A683-FFBE-4B69-AE22-1024D1D8931E}" name="4-day3" dataDxfId="14"/>
    <tableColumn id="10" xr3:uid="{36D7F7C2-2450-4F8C-BFF2-ADCC6C713177}" name="5-day4" dataDxfId="13"/>
    <tableColumn id="11" xr3:uid="{0FD431A9-5651-4846-BE2F-DFB2112848D6}" name="6-day5" dataDxfId="12"/>
    <tableColumn id="12" xr3:uid="{9CA25386-30CB-4361-BBCD-39BC45296392}" name="7-day6" dataDxfId="11"/>
    <tableColumn id="13" xr3:uid="{3EC65405-AD44-498A-ACCB-B0DA82AB51D2}" name="9-807" dataDxfId="10"/>
    <tableColumn id="14" xr3:uid="{D32567CB-BAD0-4942-9A3B-A1B7CE918474}" name="3-day8" dataDxfId="9"/>
    <tableColumn id="15" xr3:uid="{ED2266CB-D2AC-417E-8544-66DECE77349D}" name="4-day9" dataDxfId="8"/>
    <tableColumn id="16" xr3:uid="{62B94935-A262-4D4F-B625-33C3C2399927}" name="5-day10" dataDxfId="7"/>
    <tableColumn id="17" xr3:uid="{647407D2-A2E2-4378-B1A7-A513E90482A6}" name="6-day11" dataDxfId="6"/>
    <tableColumn id="18" xr3:uid="{6ABCE131-D606-4A08-9A6E-10E3DDF3FA72}" name="7-day12" dataDxfId="5"/>
    <tableColumn id="19" xr3:uid="{EEA19B38-D77A-419F-AA1D-FDA1E3D410DF}" name="9-8013" dataDxfId="4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F9CF545-D36F-40D7-904B-E71A280D4EAB}" name="Table5" displayName="Table5" ref="G2:G9" totalsRowShown="0" headerRowDxfId="3">
  <autoFilter ref="G2:G9" xr:uid="{78C5C62A-3420-4712-A113-4EF93F75B528}"/>
  <tableColumns count="1">
    <tableColumn id="1" xr3:uid="{592C2489-3E36-4CF6-A032-2B7967549139}" name="Schedule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9C3BAA6-9664-4E4B-BEA6-084BB2DCEAAA}" name="Table7" displayName="Table7" ref="I2:I6" totalsRowShown="0">
  <autoFilter ref="I2:I6" xr:uid="{E455B4BC-B537-4578-9D4A-F29418BB6AA5}"/>
  <tableColumns count="1">
    <tableColumn id="1" xr3:uid="{621C7466-2940-4513-91AA-B8A19D0DF930}" name="Van Type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439A7C3-F659-487C-B936-199AE9A079B6}" name="Table8" displayName="Table8" ref="K2:K5" totalsRowShown="0" dataDxfId="2">
  <autoFilter ref="K2:K5" xr:uid="{5E1009C3-2CDD-4BA1-A186-FC2477B8B101}"/>
  <tableColumns count="1">
    <tableColumn id="1" xr3:uid="{A9965339-D618-4224-824B-6480A0581FA5}" name="fare or new start" dataDxfId="1">
      <calculatedColumnFormula>'Fare Calculator'!#REF!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kingcounty.gov/en/dept/metro/travel-options/vanpool-and-vanshare/user-guid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6D57C-058F-46B3-87F1-FD912A83738D}">
  <sheetPr codeName="Sheet1">
    <tabColor rgb="FF00B050"/>
    <pageSetUpPr fitToPage="1"/>
  </sheetPr>
  <dimension ref="A1:U59"/>
  <sheetViews>
    <sheetView showGridLines="0" tabSelected="1" zoomScaleNormal="100" zoomScaleSheetLayoutView="55" workbookViewId="0">
      <selection activeCell="M16" sqref="M16:T18"/>
    </sheetView>
  </sheetViews>
  <sheetFormatPr defaultColWidth="9.109375" defaultRowHeight="13.2" x14ac:dyDescent="0.25"/>
  <cols>
    <col min="1" max="1" width="2.33203125" style="23" customWidth="1"/>
    <col min="2" max="2" width="4.6640625" style="23" customWidth="1"/>
    <col min="3" max="3" width="20.44140625" style="23" customWidth="1"/>
    <col min="4" max="4" width="1.109375" style="23" customWidth="1"/>
    <col min="5" max="5" width="13.44140625" style="23" customWidth="1"/>
    <col min="6" max="6" width="10.44140625" style="23" customWidth="1"/>
    <col min="7" max="7" width="4.6640625" style="23" customWidth="1"/>
    <col min="8" max="8" width="4.109375" style="23" customWidth="1"/>
    <col min="9" max="9" width="6.88671875" style="23" customWidth="1"/>
    <col min="10" max="10" width="27.44140625" style="23" customWidth="1"/>
    <col min="11" max="11" width="26.6640625" style="23" customWidth="1"/>
    <col min="12" max="12" width="24.5546875" style="23" customWidth="1"/>
    <col min="13" max="14" width="10.33203125" style="23" customWidth="1"/>
    <col min="15" max="20" width="11.6640625" style="23" customWidth="1"/>
    <col min="21" max="21" width="4.6640625" style="23" customWidth="1"/>
    <col min="22" max="16384" width="9.109375" style="23"/>
  </cols>
  <sheetData>
    <row r="1" spans="2:21" ht="25.2" customHeight="1" x14ac:dyDescent="0.3">
      <c r="E1" s="168"/>
      <c r="F1" s="168"/>
      <c r="G1" s="168"/>
      <c r="H1" s="168"/>
      <c r="I1" s="178" t="s">
        <v>165</v>
      </c>
      <c r="J1" s="178"/>
      <c r="K1" s="178"/>
      <c r="L1" s="178"/>
      <c r="M1" s="178"/>
      <c r="N1" s="168"/>
      <c r="O1" s="168"/>
      <c r="P1" s="52"/>
      <c r="Q1" s="52"/>
      <c r="R1" s="52"/>
      <c r="S1" s="270" t="str">
        <f>E9</f>
        <v>September 2025</v>
      </c>
      <c r="T1" s="270"/>
      <c r="U1" s="270"/>
    </row>
    <row r="2" spans="2:21" ht="25.2" customHeight="1" x14ac:dyDescent="0.25">
      <c r="E2" s="168"/>
      <c r="F2" s="168"/>
      <c r="G2" s="168"/>
      <c r="H2" s="168"/>
      <c r="I2" s="178"/>
      <c r="J2" s="178"/>
      <c r="K2" s="178"/>
      <c r="L2" s="178"/>
      <c r="M2" s="178"/>
      <c r="N2" s="168"/>
      <c r="O2" s="168"/>
      <c r="P2" s="52"/>
      <c r="Q2" s="52"/>
      <c r="R2" s="52"/>
      <c r="S2" s="52"/>
      <c r="T2" s="271" t="str">
        <f>"GIN "&amp;E11&amp;""</f>
        <v xml:space="preserve">GIN </v>
      </c>
      <c r="U2" s="271"/>
    </row>
    <row r="3" spans="2:21" ht="17.25" customHeight="1" x14ac:dyDescent="0.25">
      <c r="F3" s="52"/>
      <c r="G3" s="52"/>
      <c r="H3" s="52"/>
      <c r="I3" s="52"/>
      <c r="J3" s="52"/>
      <c r="K3" s="52"/>
      <c r="L3" s="52"/>
      <c r="M3" s="52"/>
      <c r="N3" s="52"/>
      <c r="O3" s="146"/>
      <c r="P3" s="146"/>
      <c r="Q3" s="146"/>
      <c r="R3" s="121"/>
      <c r="S3" s="121"/>
      <c r="T3" s="121"/>
      <c r="U3" s="121"/>
    </row>
    <row r="4" spans="2:21" ht="12" customHeight="1" x14ac:dyDescent="0.25">
      <c r="B4" s="256"/>
      <c r="C4" s="256"/>
      <c r="D4" s="256"/>
      <c r="E4" s="256"/>
      <c r="F4" s="256"/>
      <c r="G4" s="256"/>
      <c r="H4" s="253"/>
      <c r="I4" s="187" t="str">
        <f>VLOOKUP(E9,Admin!$A$1:$C$31,3,FALSE)</f>
        <v>August 2025 Trip Information and Mileage</v>
      </c>
      <c r="J4" s="188"/>
      <c r="K4" s="188"/>
      <c r="L4" s="188"/>
      <c r="M4" s="188"/>
      <c r="N4" s="188"/>
      <c r="O4" s="152"/>
      <c r="P4" s="152"/>
      <c r="Q4" s="153"/>
      <c r="R4" s="154"/>
      <c r="U4" s="155"/>
    </row>
    <row r="5" spans="2:21" ht="24" customHeight="1" x14ac:dyDescent="0.25">
      <c r="B5" s="256"/>
      <c r="C5" s="256"/>
      <c r="D5" s="256"/>
      <c r="E5" s="256"/>
      <c r="F5" s="256"/>
      <c r="G5" s="256"/>
      <c r="H5" s="253"/>
      <c r="I5" s="189"/>
      <c r="J5" s="190"/>
      <c r="K5" s="190"/>
      <c r="L5" s="190"/>
      <c r="M5" s="190"/>
      <c r="N5" s="190"/>
      <c r="O5" s="152"/>
      <c r="P5" s="152"/>
      <c r="Q5" s="153"/>
      <c r="U5" s="156"/>
    </row>
    <row r="6" spans="2:21" ht="22.2" customHeight="1" x14ac:dyDescent="0.25">
      <c r="B6" s="127"/>
      <c r="C6" s="123" t="s">
        <v>114</v>
      </c>
      <c r="D6" s="128"/>
      <c r="E6" s="128"/>
      <c r="F6" s="128"/>
      <c r="G6" s="129"/>
      <c r="H6" s="253"/>
      <c r="I6" s="106"/>
      <c r="J6" s="193" t="s">
        <v>167</v>
      </c>
      <c r="K6" s="193"/>
      <c r="L6" s="193"/>
      <c r="M6" s="193" t="s">
        <v>168</v>
      </c>
      <c r="N6" s="193"/>
      <c r="O6" s="193"/>
      <c r="P6" s="193"/>
      <c r="Q6" s="193"/>
      <c r="R6" s="193"/>
      <c r="S6" s="56"/>
      <c r="T6" s="22"/>
      <c r="U6" s="70"/>
    </row>
    <row r="7" spans="2:21" ht="15.9" customHeight="1" x14ac:dyDescent="0.25">
      <c r="B7" s="130"/>
      <c r="C7" s="196" t="s">
        <v>116</v>
      </c>
      <c r="D7" s="196"/>
      <c r="E7" s="196"/>
      <c r="F7" s="196"/>
      <c r="G7" s="131"/>
      <c r="H7" s="253"/>
      <c r="I7" s="106"/>
      <c r="J7" s="120" t="s">
        <v>162</v>
      </c>
      <c r="K7" s="120"/>
      <c r="L7" s="50"/>
      <c r="M7" s="192" t="s">
        <v>169</v>
      </c>
      <c r="N7" s="192"/>
      <c r="O7" s="192"/>
      <c r="P7" s="192"/>
      <c r="Q7" s="192"/>
      <c r="R7" s="192"/>
      <c r="S7" s="192"/>
      <c r="T7" s="22"/>
      <c r="U7" s="70"/>
    </row>
    <row r="8" spans="2:21" ht="15.9" customHeight="1" x14ac:dyDescent="0.25">
      <c r="B8" s="106"/>
      <c r="C8" s="196"/>
      <c r="D8" s="196"/>
      <c r="E8" s="196"/>
      <c r="F8" s="196"/>
      <c r="G8" s="132"/>
      <c r="H8" s="253"/>
      <c r="I8" s="137"/>
      <c r="J8" s="239" t="str">
        <f>VLOOKUP(E9,Admin!$A$2:$C$31,2,FALSE)</f>
        <v>August 2025</v>
      </c>
      <c r="K8" s="240"/>
      <c r="L8" s="76"/>
      <c r="M8" s="248" t="s">
        <v>68</v>
      </c>
      <c r="N8" s="195"/>
      <c r="O8" s="194" t="s">
        <v>99</v>
      </c>
      <c r="P8" s="195"/>
      <c r="Q8" s="194" t="s">
        <v>100</v>
      </c>
      <c r="R8" s="195"/>
      <c r="S8" s="194" t="s">
        <v>78</v>
      </c>
      <c r="T8" s="281"/>
      <c r="U8" s="70"/>
    </row>
    <row r="9" spans="2:21" ht="14.1" customHeight="1" x14ac:dyDescent="0.25">
      <c r="B9" s="106"/>
      <c r="C9" s="203" t="s">
        <v>113</v>
      </c>
      <c r="D9" s="22"/>
      <c r="E9" s="205" t="s">
        <v>142</v>
      </c>
      <c r="F9" s="205"/>
      <c r="G9" s="133"/>
      <c r="H9" s="253"/>
      <c r="I9" s="138"/>
      <c r="J9" s="81" t="s">
        <v>72</v>
      </c>
      <c r="K9" s="75" t="s">
        <v>126</v>
      </c>
      <c r="L9" s="125"/>
      <c r="M9" s="247">
        <f>E13</f>
        <v>0</v>
      </c>
      <c r="N9" s="247"/>
      <c r="O9" s="246"/>
      <c r="P9" s="244"/>
      <c r="Q9" s="244"/>
      <c r="R9" s="245"/>
      <c r="S9" s="282">
        <f>O9-Q9</f>
        <v>0</v>
      </c>
      <c r="T9" s="282"/>
      <c r="U9" s="70"/>
    </row>
    <row r="10" spans="2:21" ht="14.1" customHeight="1" x14ac:dyDescent="0.25">
      <c r="B10" s="106"/>
      <c r="C10" s="203"/>
      <c r="D10" s="53"/>
      <c r="E10" s="205"/>
      <c r="F10" s="205"/>
      <c r="G10" s="70"/>
      <c r="H10" s="253"/>
      <c r="I10" s="138"/>
      <c r="J10" s="81" t="s">
        <v>65</v>
      </c>
      <c r="K10" s="80" t="s">
        <v>126</v>
      </c>
      <c r="L10" s="73"/>
      <c r="M10" s="174" t="s">
        <v>69</v>
      </c>
      <c r="N10" s="175"/>
      <c r="O10" s="274" t="str">
        <f>IF(AND(ISNUMBER(S9),S9&lt;0),"ERROR Negative Miles. Check Mileage Readings","")</f>
        <v/>
      </c>
      <c r="P10" s="275"/>
      <c r="Q10" s="275"/>
      <c r="R10" s="275"/>
      <c r="S10" s="276"/>
      <c r="T10" s="276"/>
      <c r="U10" s="70"/>
    </row>
    <row r="11" spans="2:21" ht="14.1" customHeight="1" x14ac:dyDescent="0.25">
      <c r="B11" s="106"/>
      <c r="C11" s="208" t="s">
        <v>127</v>
      </c>
      <c r="D11" s="53"/>
      <c r="E11" s="205"/>
      <c r="F11" s="205"/>
      <c r="G11" s="133"/>
      <c r="H11" s="253"/>
      <c r="I11" s="138"/>
      <c r="J11" s="81" t="s">
        <v>66</v>
      </c>
      <c r="K11" s="61">
        <f>IFERROR(K9*K10,0)</f>
        <v>0</v>
      </c>
      <c r="L11" s="73"/>
      <c r="M11" s="243"/>
      <c r="N11" s="243"/>
      <c r="O11" s="242"/>
      <c r="P11" s="279"/>
      <c r="Q11" s="241"/>
      <c r="R11" s="242"/>
      <c r="S11" s="186">
        <f>(O11-Q11)</f>
        <v>0</v>
      </c>
      <c r="T11" s="186"/>
      <c r="U11" s="70"/>
    </row>
    <row r="12" spans="2:21" ht="14.1" customHeight="1" x14ac:dyDescent="0.25">
      <c r="B12" s="106"/>
      <c r="C12" s="208"/>
      <c r="D12" s="53"/>
      <c r="E12" s="205"/>
      <c r="F12" s="205"/>
      <c r="G12" s="70"/>
      <c r="H12" s="253"/>
      <c r="I12" s="138"/>
      <c r="J12" s="170" t="s">
        <v>67</v>
      </c>
      <c r="K12" s="171">
        <f>S14</f>
        <v>0</v>
      </c>
      <c r="L12" s="73"/>
      <c r="M12" s="173"/>
      <c r="N12" s="173"/>
      <c r="O12" s="242"/>
      <c r="P12" s="279"/>
      <c r="Q12" s="241"/>
      <c r="R12" s="242"/>
      <c r="S12" s="186">
        <f>(O12-Q12)</f>
        <v>0</v>
      </c>
      <c r="T12" s="186"/>
      <c r="U12" s="70"/>
    </row>
    <row r="13" spans="2:21" ht="14.1" customHeight="1" x14ac:dyDescent="0.25">
      <c r="B13" s="106"/>
      <c r="C13" s="208" t="s">
        <v>115</v>
      </c>
      <c r="D13" s="53"/>
      <c r="E13" s="209"/>
      <c r="F13" s="209"/>
      <c r="G13" s="70"/>
      <c r="H13" s="253"/>
      <c r="I13" s="106"/>
      <c r="J13" s="22"/>
      <c r="K13" s="22"/>
      <c r="L13" s="77"/>
      <c r="M13" s="173"/>
      <c r="N13" s="173"/>
      <c r="O13" s="242"/>
      <c r="P13" s="279"/>
      <c r="Q13" s="241"/>
      <c r="R13" s="242"/>
      <c r="S13" s="186">
        <f>O13-Q13</f>
        <v>0</v>
      </c>
      <c r="T13" s="186"/>
      <c r="U13" s="70"/>
    </row>
    <row r="14" spans="2:21" ht="14.1" customHeight="1" x14ac:dyDescent="0.25">
      <c r="B14" s="106"/>
      <c r="C14" s="208"/>
      <c r="D14" s="53"/>
      <c r="E14" s="209"/>
      <c r="F14" s="209"/>
      <c r="G14" s="70"/>
      <c r="H14" s="253"/>
      <c r="I14" s="106"/>
      <c r="J14" s="22"/>
      <c r="K14" s="73"/>
      <c r="L14" s="73"/>
      <c r="M14" s="54"/>
      <c r="N14" s="55"/>
      <c r="O14" s="22"/>
      <c r="P14" s="22"/>
      <c r="Q14" s="278" t="s">
        <v>79</v>
      </c>
      <c r="R14" s="278"/>
      <c r="S14" s="249">
        <f>SUM(S9,S11,S12,S13)</f>
        <v>0</v>
      </c>
      <c r="T14" s="249"/>
      <c r="U14" s="70"/>
    </row>
    <row r="15" spans="2:21" ht="14.1" customHeight="1" x14ac:dyDescent="0.25">
      <c r="B15" s="106"/>
      <c r="C15" s="208" t="s">
        <v>63</v>
      </c>
      <c r="D15" s="53"/>
      <c r="E15" s="210"/>
      <c r="F15" s="210"/>
      <c r="G15" s="70"/>
      <c r="H15" s="253"/>
      <c r="I15" s="138"/>
      <c r="J15" s="258" t="s">
        <v>4</v>
      </c>
      <c r="K15" s="259"/>
      <c r="L15" s="73"/>
      <c r="M15" s="250" t="s">
        <v>49</v>
      </c>
      <c r="N15" s="250"/>
      <c r="O15" s="277" t="str">
        <f>IF((OR(S11&lt;0,S12&lt;0,S13&lt;0)), "ERROR Negative Miles. Check Mileage Readings.","")</f>
        <v/>
      </c>
      <c r="P15" s="277"/>
      <c r="Q15" s="277"/>
      <c r="R15" s="277"/>
      <c r="S15" s="277"/>
      <c r="T15" s="277"/>
      <c r="U15" s="70"/>
    </row>
    <row r="16" spans="2:21" ht="14.1" customHeight="1" x14ac:dyDescent="0.25">
      <c r="B16" s="106"/>
      <c r="C16" s="208"/>
      <c r="D16" s="53"/>
      <c r="E16" s="210"/>
      <c r="F16" s="210"/>
      <c r="G16" s="70"/>
      <c r="H16" s="253"/>
      <c r="I16" s="138"/>
      <c r="J16" s="81" t="s">
        <v>5</v>
      </c>
      <c r="K16" s="79"/>
      <c r="L16" s="124"/>
      <c r="M16" s="280"/>
      <c r="N16" s="280"/>
      <c r="O16" s="280"/>
      <c r="P16" s="280"/>
      <c r="Q16" s="280"/>
      <c r="R16" s="280"/>
      <c r="S16" s="280"/>
      <c r="T16" s="280"/>
      <c r="U16" s="70"/>
    </row>
    <row r="17" spans="1:21" ht="14.1" customHeight="1" x14ac:dyDescent="0.25">
      <c r="B17" s="106"/>
      <c r="C17" s="204" t="s">
        <v>117</v>
      </c>
      <c r="D17" s="53"/>
      <c r="E17" s="206" t="str">
        <f>VLOOKUP(E9,Admin!$A$1:$G$31,7,FALSE)</f>
        <v>September 10th, 2025</v>
      </c>
      <c r="F17" s="207"/>
      <c r="G17" s="70"/>
      <c r="H17" s="253"/>
      <c r="I17" s="138"/>
      <c r="J17" s="81" t="s">
        <v>6</v>
      </c>
      <c r="K17" s="172"/>
      <c r="L17" s="126"/>
      <c r="M17" s="280"/>
      <c r="N17" s="280"/>
      <c r="O17" s="280"/>
      <c r="P17" s="280"/>
      <c r="Q17" s="280"/>
      <c r="R17" s="280"/>
      <c r="S17" s="280"/>
      <c r="T17" s="280"/>
      <c r="U17" s="70"/>
    </row>
    <row r="18" spans="1:21" ht="18" customHeight="1" x14ac:dyDescent="0.25">
      <c r="B18" s="106"/>
      <c r="C18" s="204"/>
      <c r="D18" s="53"/>
      <c r="E18" s="207"/>
      <c r="F18" s="207"/>
      <c r="G18" s="70"/>
      <c r="H18" s="253"/>
      <c r="I18" s="138"/>
      <c r="J18" s="74" t="s">
        <v>7</v>
      </c>
      <c r="K18" s="62">
        <f>K12-K11-K16-K17</f>
        <v>0</v>
      </c>
      <c r="L18" s="78"/>
      <c r="M18" s="280"/>
      <c r="N18" s="280"/>
      <c r="O18" s="280"/>
      <c r="P18" s="280"/>
      <c r="Q18" s="280"/>
      <c r="R18" s="280"/>
      <c r="S18" s="280"/>
      <c r="T18" s="280"/>
      <c r="U18" s="70"/>
    </row>
    <row r="19" spans="1:21" ht="21.6" customHeight="1" x14ac:dyDescent="0.25">
      <c r="B19" s="134"/>
      <c r="C19" s="135"/>
      <c r="D19" s="135"/>
      <c r="E19" s="135"/>
      <c r="F19" s="135"/>
      <c r="G19" s="136"/>
      <c r="H19" s="253"/>
      <c r="I19" s="134"/>
      <c r="J19" s="191" t="s">
        <v>122</v>
      </c>
      <c r="K19" s="191"/>
      <c r="L19" s="191"/>
      <c r="M19" s="135"/>
      <c r="N19" s="135"/>
      <c r="O19" s="135"/>
      <c r="P19" s="135"/>
      <c r="Q19" s="135"/>
      <c r="R19" s="135"/>
      <c r="S19" s="135"/>
      <c r="T19" s="135"/>
      <c r="U19" s="136"/>
    </row>
    <row r="20" spans="1:21" ht="15" customHeight="1" x14ac:dyDescent="0.25">
      <c r="B20" s="121"/>
      <c r="C20" s="121"/>
      <c r="D20" s="121"/>
      <c r="E20" s="121"/>
      <c r="F20" s="121"/>
      <c r="G20" s="121"/>
      <c r="H20" s="143"/>
      <c r="I20" s="121"/>
      <c r="J20" s="144"/>
      <c r="K20" s="144"/>
      <c r="L20" s="147"/>
      <c r="M20" s="147"/>
      <c r="N20" s="148"/>
      <c r="O20" s="148"/>
      <c r="P20" s="148"/>
      <c r="Q20" s="148"/>
      <c r="R20" s="148"/>
      <c r="S20" s="148"/>
      <c r="T20" s="148"/>
      <c r="U20" s="148"/>
    </row>
    <row r="21" spans="1:21" ht="18" customHeight="1" x14ac:dyDescent="0.25">
      <c r="A21" s="142"/>
      <c r="B21" s="187" t="str">
        <f>VLOOKUP(E9,Admin!$A$2:$D$31,4,FALSE)</f>
        <v>Revenue and Ridership for September 2025</v>
      </c>
      <c r="C21" s="188"/>
      <c r="D21" s="188"/>
      <c r="E21" s="188"/>
      <c r="F21" s="188"/>
      <c r="G21" s="188"/>
      <c r="H21" s="188"/>
      <c r="I21" s="188"/>
      <c r="J21" s="188"/>
      <c r="K21" s="188"/>
      <c r="L21" s="254"/>
      <c r="M21" s="157"/>
      <c r="N21" s="153"/>
      <c r="O21" s="153"/>
      <c r="P21" s="153"/>
      <c r="Q21" s="158"/>
      <c r="R21" s="158"/>
      <c r="S21" s="153"/>
      <c r="T21" s="272" t="str">
        <f>"GIN "&amp;E11&amp;""</f>
        <v xml:space="preserve">GIN </v>
      </c>
      <c r="U21" s="273"/>
    </row>
    <row r="22" spans="1:21" ht="25.95" customHeight="1" x14ac:dyDescent="0.25">
      <c r="A22" s="142"/>
      <c r="B22" s="189"/>
      <c r="C22" s="190"/>
      <c r="D22" s="190"/>
      <c r="E22" s="190"/>
      <c r="F22" s="190"/>
      <c r="G22" s="190"/>
      <c r="H22" s="190"/>
      <c r="I22" s="190"/>
      <c r="J22" s="190"/>
      <c r="K22" s="190"/>
      <c r="L22" s="254"/>
      <c r="M22" s="157"/>
      <c r="N22" s="153"/>
      <c r="O22" s="153"/>
      <c r="P22" s="153"/>
      <c r="Q22" s="158"/>
      <c r="R22" s="158"/>
      <c r="S22" s="153"/>
      <c r="T22" s="153"/>
      <c r="U22" s="159"/>
    </row>
    <row r="23" spans="1:21" ht="25.5" customHeight="1" x14ac:dyDescent="0.25">
      <c r="B23" s="106"/>
      <c r="C23" s="255" t="str">
        <f>VLOOKUP(E9,Table1[#All],5,FALSE)</f>
        <v>Fixed Rate for September</v>
      </c>
      <c r="D23" s="255"/>
      <c r="E23" s="255"/>
      <c r="F23" s="255"/>
      <c r="G23" s="54"/>
      <c r="H23" s="54"/>
      <c r="I23" s="193" t="str">
        <f>VLOOKUP(E9,Admin!$A$1:$J$31,10,FALSE)</f>
        <v>Rider Roster for September</v>
      </c>
      <c r="J23" s="193"/>
      <c r="K23" s="193"/>
      <c r="L23" s="56"/>
      <c r="M23" s="56"/>
      <c r="N23" s="22"/>
      <c r="O23" s="22"/>
      <c r="P23" s="22"/>
      <c r="Q23" s="22"/>
      <c r="R23" s="22"/>
      <c r="S23" s="22"/>
      <c r="T23" s="140"/>
      <c r="U23" s="141"/>
    </row>
    <row r="24" spans="1:21" ht="37.200000000000003" customHeight="1" x14ac:dyDescent="0.25">
      <c r="B24" s="106"/>
      <c r="C24" s="257" t="s">
        <v>166</v>
      </c>
      <c r="D24" s="257"/>
      <c r="E24" s="257"/>
      <c r="F24" s="257"/>
      <c r="G24" s="35"/>
      <c r="H24" s="35"/>
      <c r="I24" s="192" t="str">
        <f xml:space="preserve"> "Enter current active riders below and indicate their monthly fare and payment type.  
Fares are paid for the current month."</f>
        <v>Enter current active riders below and indicate their monthly fare and payment type.  
Fares are paid for the current month.</v>
      </c>
      <c r="J24" s="192"/>
      <c r="K24" s="192"/>
      <c r="L24" s="192"/>
      <c r="M24" s="192"/>
      <c r="N24" s="192"/>
      <c r="O24" s="192"/>
      <c r="P24" s="50"/>
      <c r="Q24" s="50"/>
      <c r="R24" s="50"/>
      <c r="S24" s="82"/>
      <c r="T24" s="82"/>
      <c r="U24" s="107"/>
    </row>
    <row r="25" spans="1:21" ht="26.1" customHeight="1" x14ac:dyDescent="0.25">
      <c r="B25" s="106"/>
      <c r="C25" s="67" t="s">
        <v>72</v>
      </c>
      <c r="D25" s="57"/>
      <c r="E25" s="210" t="s">
        <v>126</v>
      </c>
      <c r="F25" s="210"/>
      <c r="G25" s="22"/>
      <c r="H25" s="22"/>
      <c r="I25" s="215" t="s">
        <v>52</v>
      </c>
      <c r="J25" s="216"/>
      <c r="K25" s="216"/>
      <c r="L25" s="217"/>
      <c r="M25" s="182" t="s">
        <v>131</v>
      </c>
      <c r="N25" s="183"/>
      <c r="O25" s="149" t="s">
        <v>8</v>
      </c>
      <c r="P25" s="184" t="s">
        <v>163</v>
      </c>
      <c r="Q25" s="184"/>
      <c r="R25" s="184"/>
      <c r="S25" s="184"/>
      <c r="T25" s="185"/>
      <c r="U25" s="108"/>
    </row>
    <row r="26" spans="1:21" ht="20.100000000000001" customHeight="1" x14ac:dyDescent="0.25">
      <c r="B26" s="106"/>
      <c r="C26" s="122" t="s">
        <v>98</v>
      </c>
      <c r="D26" s="22"/>
      <c r="E26" s="205" t="s">
        <v>126</v>
      </c>
      <c r="F26" s="205"/>
      <c r="G26" s="22"/>
      <c r="H26" s="22"/>
      <c r="I26" s="116" t="s">
        <v>137</v>
      </c>
      <c r="J26" s="88" t="s">
        <v>82</v>
      </c>
      <c r="K26" s="90"/>
      <c r="L26" s="91" t="s">
        <v>84</v>
      </c>
      <c r="M26" s="92" t="s">
        <v>86</v>
      </c>
      <c r="N26" s="92" t="s">
        <v>88</v>
      </c>
      <c r="O26" s="93" t="s">
        <v>91</v>
      </c>
      <c r="P26" s="93" t="s">
        <v>89</v>
      </c>
      <c r="Q26" s="93" t="s">
        <v>91</v>
      </c>
      <c r="R26" s="94"/>
      <c r="S26" s="95" t="s">
        <v>94</v>
      </c>
      <c r="T26" s="96" t="s">
        <v>96</v>
      </c>
      <c r="U26" s="109"/>
    </row>
    <row r="27" spans="1:21" ht="20.100000000000001" customHeight="1" x14ac:dyDescent="0.25">
      <c r="B27" s="106"/>
      <c r="C27" s="122" t="s">
        <v>46</v>
      </c>
      <c r="D27" s="22"/>
      <c r="E27" s="205" t="s">
        <v>126</v>
      </c>
      <c r="F27" s="205"/>
      <c r="G27" s="22"/>
      <c r="H27" s="22"/>
      <c r="I27" s="83" t="s">
        <v>136</v>
      </c>
      <c r="J27" s="88" t="s">
        <v>83</v>
      </c>
      <c r="K27" s="84" t="s">
        <v>48</v>
      </c>
      <c r="L27" s="85" t="s">
        <v>85</v>
      </c>
      <c r="M27" s="97" t="s">
        <v>87</v>
      </c>
      <c r="N27" s="97" t="s">
        <v>87</v>
      </c>
      <c r="O27" s="150" t="s">
        <v>8</v>
      </c>
      <c r="P27" s="98" t="s">
        <v>132</v>
      </c>
      <c r="Q27" s="98" t="s">
        <v>92</v>
      </c>
      <c r="R27" s="99" t="s">
        <v>51</v>
      </c>
      <c r="S27" s="100" t="s">
        <v>95</v>
      </c>
      <c r="T27" s="101" t="s">
        <v>97</v>
      </c>
      <c r="U27" s="110"/>
    </row>
    <row r="28" spans="1:21" ht="20.100000000000001" customHeight="1" x14ac:dyDescent="0.25">
      <c r="B28" s="106"/>
      <c r="C28" s="122" t="s">
        <v>61</v>
      </c>
      <c r="D28" s="22"/>
      <c r="E28" s="252" cm="1">
        <f t="array" ref="E28">IFERROR(INDEX('Fare Schedule'!A2:D716,MATCH(1,('Fare Schedule'!A2:A716='Monthly Report'!E25)*('Fare Schedule'!B2:B716='Monthly Report'!E26)*('Fare Schedule'!C2:C716='Monthly Report'!E27),0),4),0)</f>
        <v>0</v>
      </c>
      <c r="F28" s="252"/>
      <c r="G28" s="22"/>
      <c r="H28" s="22"/>
      <c r="I28" s="115" t="s">
        <v>130</v>
      </c>
      <c r="J28" s="89" t="s">
        <v>139</v>
      </c>
      <c r="K28" s="86" t="s">
        <v>48</v>
      </c>
      <c r="L28" s="87" t="s">
        <v>129</v>
      </c>
      <c r="M28" s="102" t="s">
        <v>1</v>
      </c>
      <c r="N28" s="103" t="s">
        <v>50</v>
      </c>
      <c r="O28" s="151" t="s">
        <v>135</v>
      </c>
      <c r="P28" s="98" t="s">
        <v>90</v>
      </c>
      <c r="Q28" s="98" t="s">
        <v>93</v>
      </c>
      <c r="R28" s="104" t="s">
        <v>51</v>
      </c>
      <c r="S28" s="104" t="s">
        <v>134</v>
      </c>
      <c r="T28" s="105" t="s">
        <v>133</v>
      </c>
      <c r="U28" s="70"/>
    </row>
    <row r="29" spans="1:21" ht="15.9" customHeight="1" x14ac:dyDescent="0.25">
      <c r="B29" s="106"/>
      <c r="C29" s="22"/>
      <c r="D29" s="22"/>
      <c r="E29" s="22"/>
      <c r="F29" s="22"/>
      <c r="G29" s="22"/>
      <c r="H29" s="22"/>
      <c r="I29" s="63"/>
      <c r="J29" s="119"/>
      <c r="K29" s="64"/>
      <c r="L29" s="117"/>
      <c r="M29" s="118"/>
      <c r="N29" s="118"/>
      <c r="O29" s="65"/>
      <c r="P29" s="65"/>
      <c r="Q29" s="65"/>
      <c r="R29" s="65"/>
      <c r="S29" s="65"/>
      <c r="T29" s="65"/>
      <c r="U29" s="70"/>
    </row>
    <row r="30" spans="1:21" ht="15.9" customHeight="1" x14ac:dyDescent="0.25">
      <c r="B30" s="106"/>
      <c r="C30" s="22"/>
      <c r="D30" s="22"/>
      <c r="E30" s="22"/>
      <c r="F30" s="22"/>
      <c r="G30" s="22"/>
      <c r="H30" s="22"/>
      <c r="I30" s="63"/>
      <c r="J30" s="119"/>
      <c r="K30" s="64"/>
      <c r="L30" s="117"/>
      <c r="M30" s="118"/>
      <c r="N30" s="118"/>
      <c r="O30" s="65"/>
      <c r="P30" s="65"/>
      <c r="Q30" s="65"/>
      <c r="R30" s="65"/>
      <c r="S30" s="65"/>
      <c r="T30" s="65"/>
      <c r="U30" s="70"/>
    </row>
    <row r="31" spans="1:21" ht="15.9" customHeight="1" x14ac:dyDescent="0.25">
      <c r="B31" s="106"/>
      <c r="C31" s="264" t="str">
        <f>VLOOKUP(E9,Table1[#All],6,FALSE)</f>
        <v>Revenue for September</v>
      </c>
      <c r="D31" s="264"/>
      <c r="E31" s="264"/>
      <c r="F31" s="264"/>
      <c r="G31" s="22"/>
      <c r="H31" s="22"/>
      <c r="I31" s="63"/>
      <c r="J31" s="119"/>
      <c r="K31" s="64"/>
      <c r="L31" s="117"/>
      <c r="M31" s="118"/>
      <c r="N31" s="118"/>
      <c r="O31" s="65"/>
      <c r="P31" s="65"/>
      <c r="Q31" s="65"/>
      <c r="R31" s="65"/>
      <c r="S31" s="65"/>
      <c r="T31" s="65"/>
      <c r="U31" s="70"/>
    </row>
    <row r="32" spans="1:21" ht="15.9" customHeight="1" x14ac:dyDescent="0.25">
      <c r="B32" s="106"/>
      <c r="C32" s="264"/>
      <c r="D32" s="264"/>
      <c r="E32" s="264"/>
      <c r="F32" s="264"/>
      <c r="G32" s="22"/>
      <c r="H32" s="22"/>
      <c r="I32" s="63"/>
      <c r="J32" s="119"/>
      <c r="K32" s="64"/>
      <c r="L32" s="117"/>
      <c r="M32" s="118"/>
      <c r="N32" s="118"/>
      <c r="O32" s="65"/>
      <c r="P32" s="65"/>
      <c r="Q32" s="65"/>
      <c r="R32" s="65"/>
      <c r="S32" s="65"/>
      <c r="T32" s="65"/>
      <c r="U32" s="70"/>
    </row>
    <row r="33" spans="2:21" ht="15.9" customHeight="1" x14ac:dyDescent="0.25">
      <c r="B33" s="106"/>
      <c r="C33" s="251" t="s">
        <v>124</v>
      </c>
      <c r="D33" s="251"/>
      <c r="E33" s="251"/>
      <c r="F33" s="251"/>
      <c r="G33" s="251"/>
      <c r="H33" s="251"/>
      <c r="I33" s="63"/>
      <c r="J33" s="119"/>
      <c r="K33" s="64"/>
      <c r="L33" s="117"/>
      <c r="M33" s="118"/>
      <c r="N33" s="118"/>
      <c r="O33" s="65"/>
      <c r="P33" s="65"/>
      <c r="Q33" s="65"/>
      <c r="R33" s="65"/>
      <c r="S33" s="65"/>
      <c r="T33" s="65"/>
      <c r="U33" s="70"/>
    </row>
    <row r="34" spans="2:21" ht="15.9" customHeight="1" x14ac:dyDescent="0.25">
      <c r="B34" s="106"/>
      <c r="C34" s="50" t="s">
        <v>125</v>
      </c>
      <c r="D34" s="50"/>
      <c r="E34" s="50"/>
      <c r="F34" s="51"/>
      <c r="G34" s="22"/>
      <c r="H34" s="22"/>
      <c r="I34" s="63"/>
      <c r="J34" s="119"/>
      <c r="K34" s="64"/>
      <c r="L34" s="117"/>
      <c r="M34" s="118"/>
      <c r="N34" s="118"/>
      <c r="O34" s="65"/>
      <c r="P34" s="65"/>
      <c r="Q34" s="65"/>
      <c r="R34" s="65"/>
      <c r="S34" s="65"/>
      <c r="T34" s="65"/>
      <c r="U34" s="70"/>
    </row>
    <row r="35" spans="2:21" ht="15.9" customHeight="1" x14ac:dyDescent="0.25">
      <c r="B35" s="106"/>
      <c r="C35" s="22"/>
      <c r="D35" s="22"/>
      <c r="E35" s="22"/>
      <c r="F35" s="51" t="s">
        <v>138</v>
      </c>
      <c r="G35" s="22"/>
      <c r="H35" s="22"/>
      <c r="I35" s="63"/>
      <c r="J35" s="119"/>
      <c r="K35" s="64"/>
      <c r="L35" s="117"/>
      <c r="M35" s="118"/>
      <c r="N35" s="118"/>
      <c r="O35" s="65"/>
      <c r="P35" s="65"/>
      <c r="Q35" s="65"/>
      <c r="R35" s="65"/>
      <c r="S35" s="65"/>
      <c r="T35" s="65"/>
      <c r="U35" s="70"/>
    </row>
    <row r="36" spans="2:21" ht="15.9" customHeight="1" x14ac:dyDescent="0.25">
      <c r="B36" s="106"/>
      <c r="C36" s="165" t="s">
        <v>62</v>
      </c>
      <c r="D36" s="22"/>
      <c r="E36" s="169">
        <f>E28</f>
        <v>0</v>
      </c>
      <c r="F36" s="68"/>
      <c r="G36" s="22"/>
      <c r="H36" s="22"/>
      <c r="I36" s="63"/>
      <c r="J36" s="119"/>
      <c r="K36" s="64"/>
      <c r="L36" s="117"/>
      <c r="M36" s="118"/>
      <c r="N36" s="118"/>
      <c r="O36" s="65"/>
      <c r="P36" s="65"/>
      <c r="Q36" s="65"/>
      <c r="R36" s="65"/>
      <c r="S36" s="65"/>
      <c r="T36" s="65"/>
      <c r="U36" s="70"/>
    </row>
    <row r="37" spans="2:21" ht="15.9" customHeight="1" x14ac:dyDescent="0.25">
      <c r="B37" s="106"/>
      <c r="C37" s="165" t="s">
        <v>55</v>
      </c>
      <c r="D37" s="22"/>
      <c r="E37" s="164">
        <f>Q49</f>
        <v>0</v>
      </c>
      <c r="F37" s="68"/>
      <c r="G37" s="22"/>
      <c r="H37" s="22"/>
      <c r="I37" s="63"/>
      <c r="J37" s="119"/>
      <c r="K37" s="64"/>
      <c r="L37" s="117"/>
      <c r="M37" s="118"/>
      <c r="N37" s="118"/>
      <c r="O37" s="65"/>
      <c r="P37" s="65"/>
      <c r="Q37" s="65"/>
      <c r="R37" s="65"/>
      <c r="S37" s="65"/>
      <c r="T37" s="65"/>
      <c r="U37" s="70"/>
    </row>
    <row r="38" spans="2:21" ht="15.9" customHeight="1" x14ac:dyDescent="0.25">
      <c r="B38" s="106"/>
      <c r="C38" s="165" t="s">
        <v>56</v>
      </c>
      <c r="D38" s="22"/>
      <c r="E38" s="164">
        <f>R49</f>
        <v>0</v>
      </c>
      <c r="F38" s="68"/>
      <c r="G38" s="22"/>
      <c r="H38" s="22"/>
      <c r="I38" s="63"/>
      <c r="J38" s="119"/>
      <c r="K38" s="64"/>
      <c r="L38" s="117"/>
      <c r="M38" s="118"/>
      <c r="N38" s="118"/>
      <c r="O38" s="65"/>
      <c r="P38" s="65"/>
      <c r="Q38" s="65"/>
      <c r="R38" s="65"/>
      <c r="S38" s="65"/>
      <c r="T38" s="65"/>
      <c r="U38" s="70"/>
    </row>
    <row r="39" spans="2:21" ht="15.9" customHeight="1" x14ac:dyDescent="0.25">
      <c r="B39" s="106"/>
      <c r="C39" s="166" t="s">
        <v>58</v>
      </c>
      <c r="D39" s="22"/>
      <c r="E39" s="164">
        <f>MAX(K18*0.6,0)</f>
        <v>0</v>
      </c>
      <c r="F39" s="68"/>
      <c r="G39" s="22"/>
      <c r="H39" s="22"/>
      <c r="I39" s="63"/>
      <c r="J39" s="119"/>
      <c r="K39" s="64"/>
      <c r="L39" s="117"/>
      <c r="M39" s="118"/>
      <c r="N39" s="118"/>
      <c r="O39" s="65"/>
      <c r="P39" s="65"/>
      <c r="Q39" s="65"/>
      <c r="R39" s="65"/>
      <c r="S39" s="65"/>
      <c r="T39" s="65"/>
      <c r="U39" s="70"/>
    </row>
    <row r="40" spans="2:21" ht="15.9" customHeight="1" x14ac:dyDescent="0.25">
      <c r="B40" s="106"/>
      <c r="C40" s="166" t="s">
        <v>59</v>
      </c>
      <c r="D40" s="22"/>
      <c r="E40" s="66"/>
      <c r="F40" s="68"/>
      <c r="G40" s="22"/>
      <c r="H40" s="22"/>
      <c r="I40" s="63"/>
      <c r="J40" s="119"/>
      <c r="K40" s="64"/>
      <c r="L40" s="117"/>
      <c r="M40" s="118"/>
      <c r="N40" s="118"/>
      <c r="O40" s="65"/>
      <c r="P40" s="65"/>
      <c r="Q40" s="65"/>
      <c r="R40" s="65"/>
      <c r="S40" s="65"/>
      <c r="T40" s="65"/>
      <c r="U40" s="70"/>
    </row>
    <row r="41" spans="2:21" ht="15.9" customHeight="1" x14ac:dyDescent="0.25">
      <c r="B41" s="106"/>
      <c r="C41" s="265" t="s">
        <v>60</v>
      </c>
      <c r="D41" s="22"/>
      <c r="E41" s="267"/>
      <c r="F41" s="266"/>
      <c r="G41" s="22"/>
      <c r="H41" s="22"/>
      <c r="I41" s="63"/>
      <c r="J41" s="119"/>
      <c r="K41" s="64"/>
      <c r="L41" s="117"/>
      <c r="M41" s="118"/>
      <c r="N41" s="118"/>
      <c r="O41" s="65"/>
      <c r="P41" s="65"/>
      <c r="Q41" s="65"/>
      <c r="R41" s="65"/>
      <c r="S41" s="65"/>
      <c r="T41" s="65"/>
      <c r="U41" s="70"/>
    </row>
    <row r="42" spans="2:21" ht="15.9" customHeight="1" x14ac:dyDescent="0.25">
      <c r="B42" s="106"/>
      <c r="C42" s="265"/>
      <c r="D42" s="22"/>
      <c r="E42" s="267"/>
      <c r="F42" s="266"/>
      <c r="G42" s="22"/>
      <c r="H42" s="22"/>
      <c r="I42" s="63"/>
      <c r="J42" s="119"/>
      <c r="K42" s="64"/>
      <c r="L42" s="117"/>
      <c r="M42" s="118"/>
      <c r="N42" s="118"/>
      <c r="O42" s="65"/>
      <c r="P42" s="65"/>
      <c r="Q42" s="65"/>
      <c r="R42" s="65"/>
      <c r="S42" s="65"/>
      <c r="T42" s="65"/>
      <c r="U42" s="70"/>
    </row>
    <row r="43" spans="2:21" ht="15.9" customHeight="1" x14ac:dyDescent="0.25">
      <c r="B43" s="167"/>
      <c r="C43" s="165" t="s">
        <v>53</v>
      </c>
      <c r="D43" s="22"/>
      <c r="E43" s="164">
        <f>P49</f>
        <v>0</v>
      </c>
      <c r="F43" s="68"/>
      <c r="G43" s="22"/>
      <c r="H43" s="22"/>
      <c r="I43" s="63"/>
      <c r="J43" s="119"/>
      <c r="K43" s="64"/>
      <c r="L43" s="117"/>
      <c r="M43" s="118"/>
      <c r="N43" s="118"/>
      <c r="O43" s="65"/>
      <c r="P43" s="65"/>
      <c r="Q43" s="65"/>
      <c r="R43" s="65"/>
      <c r="S43" s="65"/>
      <c r="T43" s="65"/>
      <c r="U43" s="70"/>
    </row>
    <row r="44" spans="2:21" ht="15.9" customHeight="1" x14ac:dyDescent="0.25">
      <c r="B44" s="167"/>
      <c r="C44" s="165" t="s">
        <v>54</v>
      </c>
      <c r="D44" s="22"/>
      <c r="E44" s="164">
        <f>S49</f>
        <v>0</v>
      </c>
      <c r="F44" s="68"/>
      <c r="G44" s="22"/>
      <c r="H44" s="22"/>
      <c r="I44" s="63"/>
      <c r="J44" s="119"/>
      <c r="K44" s="64"/>
      <c r="L44" s="117"/>
      <c r="M44" s="118"/>
      <c r="N44" s="118"/>
      <c r="O44" s="65"/>
      <c r="P44" s="65"/>
      <c r="Q44" s="65"/>
      <c r="R44" s="65"/>
      <c r="S44" s="65"/>
      <c r="T44" s="65"/>
      <c r="U44" s="70"/>
    </row>
    <row r="45" spans="2:21" ht="15.9" customHeight="1" x14ac:dyDescent="0.25">
      <c r="B45" s="167"/>
      <c r="C45" s="165" t="s">
        <v>57</v>
      </c>
      <c r="D45" s="22"/>
      <c r="E45" s="164">
        <f>T49</f>
        <v>0</v>
      </c>
      <c r="F45" s="68"/>
      <c r="G45" s="22"/>
      <c r="H45" s="22"/>
      <c r="I45" s="63"/>
      <c r="J45" s="119"/>
      <c r="K45" s="64"/>
      <c r="L45" s="117"/>
      <c r="M45" s="118"/>
      <c r="N45" s="118"/>
      <c r="O45" s="65"/>
      <c r="P45" s="65"/>
      <c r="Q45" s="65"/>
      <c r="R45" s="65"/>
      <c r="S45" s="65"/>
      <c r="T45" s="65"/>
      <c r="U45" s="70"/>
    </row>
    <row r="46" spans="2:21" ht="15.9" customHeight="1" x14ac:dyDescent="0.25">
      <c r="B46" s="262" t="s">
        <v>120</v>
      </c>
      <c r="C46" s="263"/>
      <c r="D46" s="22"/>
      <c r="E46" s="66"/>
      <c r="F46" s="69"/>
      <c r="G46" s="22"/>
      <c r="H46" s="22"/>
      <c r="I46" s="63"/>
      <c r="J46" s="119"/>
      <c r="K46" s="64"/>
      <c r="L46" s="117"/>
      <c r="M46" s="118"/>
      <c r="N46" s="118"/>
      <c r="O46" s="65"/>
      <c r="P46" s="65"/>
      <c r="Q46" s="65"/>
      <c r="R46" s="65"/>
      <c r="S46" s="65"/>
      <c r="T46" s="65"/>
      <c r="U46" s="70"/>
    </row>
    <row r="47" spans="2:21" ht="15.9" customHeight="1" x14ac:dyDescent="0.25">
      <c r="B47" s="106"/>
      <c r="C47" s="260" t="s">
        <v>101</v>
      </c>
      <c r="D47" s="261"/>
      <c r="E47" s="268">
        <f>E36-E37-E38+E39+E40+E41-E43-E44-E45-E46</f>
        <v>0</v>
      </c>
      <c r="F47" s="218"/>
      <c r="G47" s="22"/>
      <c r="H47" s="22"/>
      <c r="I47" s="63"/>
      <c r="J47" s="119"/>
      <c r="K47" s="64"/>
      <c r="L47" s="117"/>
      <c r="M47" s="118"/>
      <c r="N47" s="118"/>
      <c r="O47" s="65"/>
      <c r="P47" s="65"/>
      <c r="Q47" s="65"/>
      <c r="R47" s="65"/>
      <c r="S47" s="65"/>
      <c r="T47" s="65"/>
      <c r="U47" s="70"/>
    </row>
    <row r="48" spans="2:21" ht="15.9" customHeight="1" x14ac:dyDescent="0.25">
      <c r="B48" s="106"/>
      <c r="C48" s="260"/>
      <c r="D48" s="261"/>
      <c r="E48" s="269"/>
      <c r="F48" s="218"/>
      <c r="G48" s="22"/>
      <c r="H48" s="22"/>
      <c r="I48" s="63"/>
      <c r="J48" s="119"/>
      <c r="K48" s="64"/>
      <c r="L48" s="117"/>
      <c r="M48" s="118"/>
      <c r="N48" s="118"/>
      <c r="O48" s="65"/>
      <c r="P48" s="65"/>
      <c r="Q48" s="65"/>
      <c r="R48" s="65"/>
      <c r="S48" s="65"/>
      <c r="T48" s="65"/>
      <c r="U48" s="70"/>
    </row>
    <row r="49" spans="2:21" ht="24" customHeight="1" x14ac:dyDescent="0.25">
      <c r="B49" s="106"/>
      <c r="C49" s="192" t="s">
        <v>112</v>
      </c>
      <c r="D49" s="192"/>
      <c r="E49" s="192"/>
      <c r="F49" s="192"/>
      <c r="G49" s="192"/>
      <c r="H49" s="192"/>
      <c r="I49" s="180" t="s">
        <v>102</v>
      </c>
      <c r="J49" s="180"/>
      <c r="K49" s="71">
        <f>COUNTIF(Table6[Riders],"*")</f>
        <v>0</v>
      </c>
      <c r="L49" s="22"/>
      <c r="M49" s="22"/>
      <c r="N49" s="58" t="s">
        <v>80</v>
      </c>
      <c r="O49" s="59">
        <f>SUM(Table6[Monthly Fare])</f>
        <v>0</v>
      </c>
      <c r="P49" s="59">
        <f>SUM(Table6[UPASS])</f>
        <v>0</v>
      </c>
      <c r="Q49" s="59">
        <f>SUM(Table6[Pass])</f>
        <v>0</v>
      </c>
      <c r="R49" s="59">
        <f>SUM(Table6[Voucher])</f>
        <v>0</v>
      </c>
      <c r="S49" s="59">
        <f>SUM(Table6[Online Pymt])</f>
        <v>0</v>
      </c>
      <c r="T49" s="59">
        <f>SUM(Table6[Personal Ck])</f>
        <v>0</v>
      </c>
      <c r="U49" s="111"/>
    </row>
    <row r="50" spans="2:21" ht="18" customHeight="1" x14ac:dyDescent="0.25">
      <c r="B50" s="106"/>
      <c r="C50" s="192"/>
      <c r="D50" s="192"/>
      <c r="E50" s="192"/>
      <c r="F50" s="192"/>
      <c r="G50" s="192"/>
      <c r="H50" s="192"/>
      <c r="I50" s="50"/>
      <c r="J50" s="50"/>
      <c r="K50" s="60"/>
      <c r="L50" s="181" t="str">
        <f>IF(AND(ISNUMBER(O49),O49=E36),"","ERROR. Fare subtotal does not match Fixed Rate of $"&amp;E35&amp;". Review and adjust fares as needed. A rider's fare may need to be adjusted by a few cents to balance.")</f>
        <v/>
      </c>
      <c r="M50" s="181"/>
      <c r="N50" s="181"/>
      <c r="O50" s="181"/>
      <c r="P50" s="181"/>
      <c r="Q50" s="181"/>
      <c r="R50" s="60"/>
      <c r="S50" s="139"/>
      <c r="T50" s="59"/>
      <c r="U50" s="112"/>
    </row>
    <row r="51" spans="2:21" ht="18" customHeight="1" x14ac:dyDescent="0.25">
      <c r="B51" s="106"/>
      <c r="C51" s="192"/>
      <c r="D51" s="192"/>
      <c r="E51" s="192"/>
      <c r="F51" s="192"/>
      <c r="G51" s="192"/>
      <c r="H51" s="192"/>
      <c r="I51" s="50"/>
      <c r="J51" s="50"/>
      <c r="K51" s="60"/>
      <c r="L51" s="181"/>
      <c r="M51" s="181"/>
      <c r="N51" s="181"/>
      <c r="O51" s="181"/>
      <c r="P51" s="181"/>
      <c r="Q51" s="181"/>
      <c r="R51" s="179" t="s">
        <v>81</v>
      </c>
      <c r="S51" s="179"/>
      <c r="T51" s="72">
        <f>SUM(P49:T49)</f>
        <v>0</v>
      </c>
      <c r="U51" s="113"/>
    </row>
    <row r="52" spans="2:21" ht="18" customHeight="1" x14ac:dyDescent="0.25">
      <c r="B52" s="114"/>
      <c r="C52" s="211"/>
      <c r="D52" s="211"/>
      <c r="E52" s="192"/>
      <c r="F52" s="192"/>
      <c r="G52" s="192"/>
      <c r="H52" s="192"/>
      <c r="I52" s="50"/>
      <c r="J52" s="50"/>
      <c r="K52" s="60"/>
      <c r="L52" s="181"/>
      <c r="M52" s="181"/>
      <c r="N52" s="181"/>
      <c r="O52" s="181"/>
      <c r="P52" s="181"/>
      <c r="Q52" s="181"/>
      <c r="R52" s="60"/>
      <c r="S52" s="60"/>
      <c r="T52" s="22"/>
      <c r="U52" s="70"/>
    </row>
    <row r="53" spans="2:21" ht="13.5" customHeight="1" x14ac:dyDescent="0.25">
      <c r="B53" s="197" t="s">
        <v>70</v>
      </c>
      <c r="C53" s="198"/>
      <c r="D53" s="198"/>
      <c r="E53" s="212" t="s">
        <v>111</v>
      </c>
      <c r="F53" s="212"/>
      <c r="G53" s="212"/>
      <c r="H53" s="212"/>
      <c r="I53" s="212"/>
      <c r="J53" s="212"/>
      <c r="K53" s="221" t="s">
        <v>284</v>
      </c>
      <c r="L53" s="223"/>
      <c r="M53" s="231" t="s">
        <v>286</v>
      </c>
      <c r="N53" s="232"/>
      <c r="O53" s="232"/>
      <c r="P53" s="232"/>
      <c r="Q53" s="233"/>
      <c r="R53" s="221" t="s">
        <v>285</v>
      </c>
      <c r="S53" s="222"/>
      <c r="T53" s="222"/>
      <c r="U53" s="223"/>
    </row>
    <row r="54" spans="2:21" ht="15.9" customHeight="1" x14ac:dyDescent="0.25">
      <c r="B54" s="199"/>
      <c r="C54" s="200"/>
      <c r="D54" s="200"/>
      <c r="E54" s="213"/>
      <c r="F54" s="213"/>
      <c r="G54" s="213"/>
      <c r="H54" s="213"/>
      <c r="I54" s="213"/>
      <c r="J54" s="213"/>
      <c r="K54" s="224"/>
      <c r="L54" s="226"/>
      <c r="M54" s="234"/>
      <c r="N54" s="235"/>
      <c r="O54" s="235"/>
      <c r="P54" s="235"/>
      <c r="Q54" s="236"/>
      <c r="R54" s="224"/>
      <c r="S54" s="225"/>
      <c r="T54" s="225"/>
      <c r="U54" s="226"/>
    </row>
    <row r="55" spans="2:21" ht="15.9" customHeight="1" x14ac:dyDescent="0.25">
      <c r="B55" s="199"/>
      <c r="C55" s="200"/>
      <c r="D55" s="200"/>
      <c r="E55" s="213"/>
      <c r="F55" s="213"/>
      <c r="G55" s="213"/>
      <c r="H55" s="213"/>
      <c r="I55" s="213"/>
      <c r="J55" s="213"/>
      <c r="K55" s="227"/>
      <c r="L55" s="228"/>
      <c r="M55" s="227" t="str">
        <f>"Make check payable to King County Metro. 
Include your Group ID "&amp;E11&amp;" on the check and mail payment with a copy of the report to our office."</f>
        <v>Make check payable to King County Metro. 
Include your Group ID  on the check and mail payment with a copy of the report to our office.</v>
      </c>
      <c r="N55" s="237"/>
      <c r="O55" s="237"/>
      <c r="P55" s="237"/>
      <c r="Q55" s="228"/>
      <c r="R55" s="176" t="s">
        <v>73</v>
      </c>
      <c r="S55" s="176"/>
      <c r="T55" s="176"/>
      <c r="U55" s="177"/>
    </row>
    <row r="56" spans="2:21" ht="15.9" customHeight="1" x14ac:dyDescent="0.25">
      <c r="B56" s="199"/>
      <c r="C56" s="200"/>
      <c r="D56" s="200"/>
      <c r="E56" s="213"/>
      <c r="F56" s="213"/>
      <c r="G56" s="213"/>
      <c r="H56" s="213"/>
      <c r="I56" s="213"/>
      <c r="J56" s="213"/>
      <c r="K56" s="227"/>
      <c r="L56" s="228"/>
      <c r="M56" s="227"/>
      <c r="N56" s="237"/>
      <c r="O56" s="237"/>
      <c r="P56" s="237"/>
      <c r="Q56" s="228"/>
      <c r="R56" s="176" t="s">
        <v>74</v>
      </c>
      <c r="S56" s="176"/>
      <c r="T56" s="176"/>
      <c r="U56" s="177"/>
    </row>
    <row r="57" spans="2:21" ht="15.9" customHeight="1" x14ac:dyDescent="0.25">
      <c r="B57" s="199"/>
      <c r="C57" s="200"/>
      <c r="D57" s="200"/>
      <c r="E57" s="213"/>
      <c r="F57" s="213"/>
      <c r="G57" s="213"/>
      <c r="H57" s="213"/>
      <c r="I57" s="213"/>
      <c r="J57" s="213"/>
      <c r="K57" s="227"/>
      <c r="L57" s="228"/>
      <c r="M57" s="227"/>
      <c r="N57" s="237"/>
      <c r="O57" s="237"/>
      <c r="P57" s="237"/>
      <c r="Q57" s="228"/>
      <c r="R57" s="176" t="s">
        <v>75</v>
      </c>
      <c r="S57" s="176"/>
      <c r="T57" s="176"/>
      <c r="U57" s="177"/>
    </row>
    <row r="58" spans="2:21" ht="15.9" customHeight="1" x14ac:dyDescent="0.25">
      <c r="B58" s="201"/>
      <c r="C58" s="202"/>
      <c r="D58" s="202"/>
      <c r="E58" s="214"/>
      <c r="F58" s="214"/>
      <c r="G58" s="214"/>
      <c r="H58" s="214"/>
      <c r="I58" s="214"/>
      <c r="J58" s="214"/>
      <c r="K58" s="229"/>
      <c r="L58" s="230"/>
      <c r="M58" s="229"/>
      <c r="N58" s="238"/>
      <c r="O58" s="238"/>
      <c r="P58" s="238"/>
      <c r="Q58" s="230"/>
      <c r="R58" s="219" t="s">
        <v>76</v>
      </c>
      <c r="S58" s="219"/>
      <c r="T58" s="219"/>
      <c r="U58" s="220"/>
    </row>
    <row r="59" spans="2:21" ht="18" customHeight="1" x14ac:dyDescent="0.25">
      <c r="B59" s="145" t="s">
        <v>338</v>
      </c>
    </row>
  </sheetData>
  <sheetProtection algorithmName="SHA-512" hashValue="dL77hUCCyntJt5vpahNiL/0zvE/Zcy2DHTUJEF9Fq941W/PO+2tuCFeSnj1jguVDZZPlxgScZi6IRyTRmpnzXA==" saltValue="whaLM2Buuj5FHSIxCZjpgg==" spinCount="100000" sheet="1" objects="1" scenarios="1" selectLockedCells="1"/>
  <sortState xmlns:xlrd2="http://schemas.microsoft.com/office/spreadsheetml/2017/richdata2" ref="I29:T48">
    <sortCondition ref="J29"/>
  </sortState>
  <mergeCells count="88">
    <mergeCell ref="S1:U1"/>
    <mergeCell ref="T2:U2"/>
    <mergeCell ref="T21:U21"/>
    <mergeCell ref="O10:T10"/>
    <mergeCell ref="O15:T15"/>
    <mergeCell ref="Q14:R14"/>
    <mergeCell ref="S11:T11"/>
    <mergeCell ref="O11:P11"/>
    <mergeCell ref="O12:P12"/>
    <mergeCell ref="O13:P13"/>
    <mergeCell ref="M16:T18"/>
    <mergeCell ref="M12:N12"/>
    <mergeCell ref="M7:S7"/>
    <mergeCell ref="S8:T8"/>
    <mergeCell ref="S9:T9"/>
    <mergeCell ref="Q11:R11"/>
    <mergeCell ref="C47:D48"/>
    <mergeCell ref="B46:C46"/>
    <mergeCell ref="C31:F32"/>
    <mergeCell ref="C41:C42"/>
    <mergeCell ref="F41:F42"/>
    <mergeCell ref="E41:E42"/>
    <mergeCell ref="E47:E48"/>
    <mergeCell ref="S14:T14"/>
    <mergeCell ref="Q13:R13"/>
    <mergeCell ref="M15:N15"/>
    <mergeCell ref="C33:H33"/>
    <mergeCell ref="E26:F26"/>
    <mergeCell ref="E27:F27"/>
    <mergeCell ref="E28:F28"/>
    <mergeCell ref="E25:F25"/>
    <mergeCell ref="H4:H19"/>
    <mergeCell ref="L21:L22"/>
    <mergeCell ref="C23:F23"/>
    <mergeCell ref="I23:K23"/>
    <mergeCell ref="B4:G5"/>
    <mergeCell ref="C24:F24"/>
    <mergeCell ref="J15:K15"/>
    <mergeCell ref="I4:N5"/>
    <mergeCell ref="J8:K8"/>
    <mergeCell ref="M6:R6"/>
    <mergeCell ref="Q12:R12"/>
    <mergeCell ref="S12:T12"/>
    <mergeCell ref="M11:N11"/>
    <mergeCell ref="Q9:R9"/>
    <mergeCell ref="O8:P8"/>
    <mergeCell ref="O9:P9"/>
    <mergeCell ref="M9:N9"/>
    <mergeCell ref="M8:N8"/>
    <mergeCell ref="R57:U57"/>
    <mergeCell ref="R58:U58"/>
    <mergeCell ref="R53:U54"/>
    <mergeCell ref="K55:L58"/>
    <mergeCell ref="K53:L54"/>
    <mergeCell ref="M53:Q54"/>
    <mergeCell ref="M55:Q58"/>
    <mergeCell ref="C7:F8"/>
    <mergeCell ref="B53:D58"/>
    <mergeCell ref="C9:C10"/>
    <mergeCell ref="C17:C18"/>
    <mergeCell ref="E9:F10"/>
    <mergeCell ref="E17:F18"/>
    <mergeCell ref="C11:C12"/>
    <mergeCell ref="C13:C14"/>
    <mergeCell ref="C15:C16"/>
    <mergeCell ref="E11:F12"/>
    <mergeCell ref="E13:F14"/>
    <mergeCell ref="E15:F16"/>
    <mergeCell ref="C49:H52"/>
    <mergeCell ref="E53:J58"/>
    <mergeCell ref="I25:L25"/>
    <mergeCell ref="F47:F48"/>
    <mergeCell ref="M13:N13"/>
    <mergeCell ref="M10:N10"/>
    <mergeCell ref="R55:U55"/>
    <mergeCell ref="R56:U56"/>
    <mergeCell ref="I1:M2"/>
    <mergeCell ref="R51:S51"/>
    <mergeCell ref="I49:J49"/>
    <mergeCell ref="L50:Q52"/>
    <mergeCell ref="M25:N25"/>
    <mergeCell ref="P25:T25"/>
    <mergeCell ref="S13:T13"/>
    <mergeCell ref="B21:K22"/>
    <mergeCell ref="J19:L19"/>
    <mergeCell ref="I24:O24"/>
    <mergeCell ref="J6:L6"/>
    <mergeCell ref="Q8:R8"/>
  </mergeCells>
  <conditionalFormatting sqref="O49">
    <cfRule type="expression" dxfId="0" priority="1">
      <formula>O49&lt;&gt;E36</formula>
    </cfRule>
  </conditionalFormatting>
  <dataValidations xWindow="1441" yWindow="270" count="6">
    <dataValidation type="whole" operator="greaterThan" allowBlank="1" showInputMessage="1" showErrorMessage="1" errorTitle="Negative Value" error="Please make sure Ending and Beginning Odometer Readings are in proper cells." sqref="S11:S14 S9:T9" xr:uid="{4A8F600A-5044-45B8-8A6C-36C6B12688A0}">
      <formula1>0</formula1>
    </dataValidation>
    <dataValidation showInputMessage="1" showErrorMessage="1" promptTitle="Fare" prompt="Enter your Fixed Rate from cell E28 or your custom Fare if you are a New Start or trading van sizes mid-month." sqref="E35:E36" xr:uid="{AF3835F9-018C-492A-9166-CDCDF7557BC6}"/>
    <dataValidation showErrorMessage="1" promptTitle="Allowable Miles" prompt="Select the RTM you paid for last month" sqref="L9" xr:uid="{6A52D68E-A8A1-4CB6-880F-77BB2F291808}"/>
    <dataValidation showErrorMessage="1" promptTitle="Days Traveled" prompt="Select number of days the van commuted to work last month." sqref="L10" xr:uid="{1F642559-63AA-4B5E-82E6-D49AFEB78C74}"/>
    <dataValidation allowBlank="1" showInputMessage="1" showErrorMessage="1" prompt="Please enter all ORCA card numbers manually. Excel may alter the longer card numbers if they are copy/pasted into the report." sqref="L29:L48" xr:uid="{D55ECEC2-010D-4BB4-AF2E-C667546C1BD3}"/>
    <dataValidation type="date" allowBlank="1" showInputMessage="1" showErrorMessage="1" errorTitle="Date Needed" error="Enter a rider's start or end date." promptTitle="Enter rider's start or end date." sqref="M29:N48" xr:uid="{037693DA-DD8F-40FD-B6E5-4BBE6D184B50}">
      <formula1>45292</formula1>
      <formula2>55153</formula2>
    </dataValidation>
  </dataValidations>
  <printOptions horizontalCentered="1"/>
  <pageMargins left="0.25" right="0.25" top="0.5" bottom="0.5" header="0" footer="0"/>
  <pageSetup scale="55" orientation="landscape" horizontalDpi="1200" verticalDpi="1200" r:id="rId1"/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xWindow="1441" yWindow="270" count="6">
        <x14:dataValidation type="list" showErrorMessage="1" promptTitle="Schedule" prompt="Please select your van's work schedule" xr:uid="{6C3EB5A5-3CF6-433A-9A4C-041C4ACE0D06}">
          <x14:formula1>
            <xm:f>'Fare Schedule'!$G$3:$G$9</xm:f>
          </x14:formula1>
          <xm:sqref>E26:F26</xm:sqref>
        </x14:dataValidation>
        <x14:dataValidation type="list" showErrorMessage="1" xr:uid="{6C941138-304C-4C11-8756-A15263C695EB}">
          <x14:formula1>
            <xm:f>'Fare Schedule'!$I$3:$I$6</xm:f>
          </x14:formula1>
          <xm:sqref>E27:F27</xm:sqref>
        </x14:dataValidation>
        <x14:dataValidation type="list" showInputMessage="1" showErrorMessage="1" xr:uid="{A8FB5270-DB17-4458-A33E-B5CC19DAF7C7}">
          <x14:formula1>
            <xm:f>RTM!$C$8:$C$57</xm:f>
          </x14:formula1>
          <xm:sqref>E25:F25</xm:sqref>
        </x14:dataValidation>
        <x14:dataValidation type="list" showInputMessage="1" showErrorMessage="1" promptTitle="Days Traveled" prompt="Select number of days the van commuted to work last month." xr:uid="{A136E880-F581-4022-A469-DBA7D4CF9A75}">
          <x14:formula1>
            <xm:f>Admin!$K$2:$K$34</xm:f>
          </x14:formula1>
          <xm:sqref>K10</xm:sqref>
        </x14:dataValidation>
        <x14:dataValidation type="list" showInputMessage="1" showErrorMessage="1" promptTitle="Allowable Miles" prompt="Select the RTM you paid for last month" xr:uid="{C81C22F3-AEEC-4227-83E1-0F51E1B3E598}">
          <x14:formula1>
            <xm:f>RTM!$A$2:$A$69</xm:f>
          </x14:formula1>
          <xm:sqref>K9</xm:sqref>
        </x14:dataValidation>
        <x14:dataValidation type="list" allowBlank="1" showInputMessage="1" showErrorMessage="1" promptTitle="Reporting Cycle" prompt="Please select the current revenue month" xr:uid="{3F93D6E0-CAC5-49C4-90DB-A38E520D3EF8}">
          <x14:formula1>
            <xm:f>Admin!$A$2:$A$31</xm:f>
          </x14:formula1>
          <xm:sqref>E9:F10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C53C8-E3CE-4012-87F8-1550F76D67AA}">
  <sheetPr codeName="Sheet5">
    <tabColor theme="7" tint="0.39997558519241921"/>
    <pageSetUpPr fitToPage="1"/>
  </sheetPr>
  <dimension ref="B3:H21"/>
  <sheetViews>
    <sheetView showGridLines="0" showRowColHeaders="0" zoomScale="115" zoomScaleNormal="115" workbookViewId="0">
      <selection activeCell="F9" sqref="F9"/>
    </sheetView>
  </sheetViews>
  <sheetFormatPr defaultRowHeight="14.4" x14ac:dyDescent="0.3"/>
  <cols>
    <col min="3" max="3" width="2.6640625" customWidth="1"/>
    <col min="4" max="4" width="22.6640625" customWidth="1"/>
    <col min="5" max="5" width="1.33203125" customWidth="1"/>
    <col min="6" max="6" width="17.33203125" customWidth="1"/>
    <col min="7" max="7" width="2.6640625" customWidth="1"/>
  </cols>
  <sheetData>
    <row r="3" spans="3:7" ht="22.95" customHeight="1" x14ac:dyDescent="0.3">
      <c r="C3" s="30"/>
      <c r="D3" s="200" t="s">
        <v>105</v>
      </c>
      <c r="E3" s="200"/>
      <c r="F3" s="200"/>
      <c r="G3" s="27"/>
    </row>
    <row r="4" spans="3:7" ht="16.2" customHeight="1" x14ac:dyDescent="0.3">
      <c r="C4" s="31"/>
      <c r="D4" s="284" t="s">
        <v>106</v>
      </c>
      <c r="E4" s="284"/>
      <c r="F4" s="284"/>
      <c r="G4" s="28"/>
    </row>
    <row r="5" spans="3:7" ht="16.2" customHeight="1" x14ac:dyDescent="0.3">
      <c r="C5" s="31"/>
      <c r="D5" s="284"/>
      <c r="E5" s="284"/>
      <c r="F5" s="284"/>
      <c r="G5" s="28"/>
    </row>
    <row r="6" spans="3:7" ht="16.2" customHeight="1" x14ac:dyDescent="0.3">
      <c r="C6" s="31"/>
      <c r="D6" s="284"/>
      <c r="E6" s="284"/>
      <c r="F6" s="284"/>
      <c r="G6" s="28"/>
    </row>
    <row r="7" spans="3:7" ht="16.2" customHeight="1" x14ac:dyDescent="0.3">
      <c r="C7" s="31"/>
      <c r="D7" s="34" t="s">
        <v>107</v>
      </c>
      <c r="E7" s="25"/>
      <c r="F7" s="24">
        <v>0</v>
      </c>
      <c r="G7" s="33"/>
    </row>
    <row r="8" spans="3:7" ht="16.2" customHeight="1" x14ac:dyDescent="0.3">
      <c r="C8" s="31"/>
      <c r="D8" s="34" t="s">
        <v>108</v>
      </c>
      <c r="E8" s="25"/>
      <c r="F8" s="48">
        <v>0</v>
      </c>
      <c r="G8" s="33"/>
    </row>
    <row r="9" spans="3:7" ht="18.600000000000001" customHeight="1" x14ac:dyDescent="0.3">
      <c r="C9" s="31"/>
      <c r="D9" s="34" t="s">
        <v>109</v>
      </c>
      <c r="E9" s="25"/>
      <c r="F9" s="49">
        <v>0</v>
      </c>
      <c r="G9" s="29"/>
    </row>
    <row r="10" spans="3:7" ht="16.2" customHeight="1" x14ac:dyDescent="0.3">
      <c r="C10" s="31"/>
      <c r="D10" s="25"/>
      <c r="E10" s="25"/>
      <c r="F10" s="29"/>
      <c r="G10" s="29"/>
    </row>
    <row r="11" spans="3:7" ht="16.2" customHeight="1" x14ac:dyDescent="0.3">
      <c r="C11" s="31"/>
      <c r="D11" s="32" t="s">
        <v>103</v>
      </c>
      <c r="E11" s="26"/>
      <c r="F11" s="41">
        <f>IF(F7=0,0,(F9/((F7+0.5*F8))))</f>
        <v>0</v>
      </c>
      <c r="G11" s="29"/>
    </row>
    <row r="12" spans="3:7" ht="16.2" customHeight="1" x14ac:dyDescent="0.3">
      <c r="C12" s="31"/>
      <c r="D12" s="32" t="s">
        <v>104</v>
      </c>
      <c r="E12" s="26"/>
      <c r="F12" s="41">
        <f>IF(F8=0,0,(F11/2))</f>
        <v>0</v>
      </c>
      <c r="G12" s="29"/>
    </row>
    <row r="13" spans="3:7" ht="16.2" customHeight="1" x14ac:dyDescent="0.3">
      <c r="C13" s="31"/>
      <c r="D13" s="32"/>
      <c r="E13" s="26"/>
      <c r="F13" s="29"/>
      <c r="G13" s="29"/>
    </row>
    <row r="14" spans="3:7" ht="16.2" customHeight="1" x14ac:dyDescent="0.3">
      <c r="C14" s="31"/>
      <c r="D14" s="284" t="s">
        <v>164</v>
      </c>
      <c r="E14" s="284"/>
      <c r="F14" s="284"/>
      <c r="G14" s="28"/>
    </row>
    <row r="15" spans="3:7" ht="16.2" customHeight="1" x14ac:dyDescent="0.3">
      <c r="C15" s="31"/>
      <c r="D15" s="284"/>
      <c r="E15" s="284"/>
      <c r="F15" s="284"/>
      <c r="G15" s="28"/>
    </row>
    <row r="16" spans="3:7" ht="16.2" customHeight="1" x14ac:dyDescent="0.3">
      <c r="C16" s="31"/>
      <c r="D16" s="284"/>
      <c r="E16" s="284"/>
      <c r="F16" s="284"/>
      <c r="G16" s="28"/>
    </row>
    <row r="17" spans="2:8" ht="16.2" customHeight="1" x14ac:dyDescent="0.3">
      <c r="C17" s="31"/>
      <c r="D17" s="284"/>
      <c r="E17" s="284"/>
      <c r="F17" s="284"/>
      <c r="G17" s="28"/>
    </row>
    <row r="18" spans="2:8" ht="16.2" customHeight="1" x14ac:dyDescent="0.3">
      <c r="C18" s="31"/>
      <c r="D18" s="284"/>
      <c r="E18" s="284"/>
      <c r="F18" s="284"/>
      <c r="G18" s="28"/>
    </row>
    <row r="20" spans="2:8" x14ac:dyDescent="0.3">
      <c r="C20" s="40"/>
      <c r="D20" s="40"/>
      <c r="E20" s="40"/>
      <c r="F20" s="40"/>
      <c r="G20" s="40"/>
      <c r="H20" s="40"/>
    </row>
    <row r="21" spans="2:8" x14ac:dyDescent="0.3">
      <c r="B21" s="283" t="s">
        <v>110</v>
      </c>
      <c r="C21" s="283"/>
      <c r="D21" s="283"/>
      <c r="E21" s="283"/>
      <c r="F21" s="283"/>
      <c r="G21" s="283"/>
      <c r="H21" s="283"/>
    </row>
  </sheetData>
  <sheetProtection algorithmName="SHA-512" hashValue="DVOLBEsGf8yRI2UWqlHuzMERAcACoOVWhoNj+7+RExIlOI+GkiGXKkpkLt5Fs5pv6qj99bMiAopCzl/CfqDldw==" saltValue="/2ui1WCcn5fZoadSGMCFzg==" spinCount="100000" sheet="1" selectLockedCells="1"/>
  <mergeCells count="4">
    <mergeCell ref="B21:H21"/>
    <mergeCell ref="D4:F6"/>
    <mergeCell ref="D3:F3"/>
    <mergeCell ref="D14:F18"/>
  </mergeCells>
  <dataValidations xWindow="845" yWindow="558" count="2">
    <dataValidation type="whole" operator="lessThanOrEqual" allowBlank="1" showErrorMessage="1" sqref="F7:F8" xr:uid="{68C43D59-6A90-4EF0-88CD-F6D16A1415E5}">
      <formula1>25</formula1>
    </dataValidation>
    <dataValidation showErrorMessage="1" sqref="F9" xr:uid="{E0E19654-43A5-499F-AF9D-41D71586F9BA}"/>
  </dataValidations>
  <printOptions horizontalCentered="1"/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30CA9-4F02-4D1F-AC75-FB0D0287E385}">
  <sheetPr codeName="Sheet6">
    <tabColor rgb="FFC00000"/>
    <pageSetUpPr fitToPage="1"/>
  </sheetPr>
  <dimension ref="B2:T64"/>
  <sheetViews>
    <sheetView showGridLines="0" showRowColHeaders="0" zoomScale="115" zoomScaleNormal="115" workbookViewId="0">
      <selection activeCell="T4" sqref="T4"/>
    </sheetView>
  </sheetViews>
  <sheetFormatPr defaultRowHeight="14.4" x14ac:dyDescent="0.3"/>
  <cols>
    <col min="20" max="20" width="27.6640625" customWidth="1"/>
  </cols>
  <sheetData>
    <row r="2" spans="2:20" ht="34.5" customHeight="1" x14ac:dyDescent="0.3">
      <c r="B2" s="285" t="s">
        <v>236</v>
      </c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160"/>
      <c r="S2" s="160"/>
      <c r="T2" s="161" t="s">
        <v>337</v>
      </c>
    </row>
    <row r="3" spans="2:20" x14ac:dyDescent="0.3"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</row>
    <row r="4" spans="2:20" x14ac:dyDescent="0.3"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T4" s="162" t="s">
        <v>336</v>
      </c>
    </row>
    <row r="5" spans="2:20" x14ac:dyDescent="0.3"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</row>
    <row r="6" spans="2:20" x14ac:dyDescent="0.3"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</row>
    <row r="7" spans="2:20" x14ac:dyDescent="0.3"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</row>
    <row r="8" spans="2:20" x14ac:dyDescent="0.3"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</row>
    <row r="9" spans="2:20" x14ac:dyDescent="0.3"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</row>
    <row r="10" spans="2:20" x14ac:dyDescent="0.3"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</row>
    <row r="11" spans="2:20" x14ac:dyDescent="0.3"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</row>
    <row r="12" spans="2:20" x14ac:dyDescent="0.3"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2:20" x14ac:dyDescent="0.3"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</row>
    <row r="14" spans="2:20" x14ac:dyDescent="0.3"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2:20" x14ac:dyDescent="0.3"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</row>
    <row r="16" spans="2:20" x14ac:dyDescent="0.3"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</row>
    <row r="17" spans="2:20" x14ac:dyDescent="0.3"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</row>
    <row r="18" spans="2:20" x14ac:dyDescent="0.3"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</row>
    <row r="19" spans="2:20" x14ac:dyDescent="0.3"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2:20" x14ac:dyDescent="0.3"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</row>
    <row r="21" spans="2:20" x14ac:dyDescent="0.3"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</row>
    <row r="22" spans="2:20" x14ac:dyDescent="0.3"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</row>
    <row r="23" spans="2:20" x14ac:dyDescent="0.3"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</row>
    <row r="24" spans="2:20" x14ac:dyDescent="0.3"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</row>
    <row r="25" spans="2:20" x14ac:dyDescent="0.3"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</row>
    <row r="26" spans="2:20" x14ac:dyDescent="0.3"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</row>
    <row r="27" spans="2:20" x14ac:dyDescent="0.3"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T27" s="163"/>
    </row>
    <row r="28" spans="2:20" x14ac:dyDescent="0.3"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</row>
    <row r="29" spans="2:20" x14ac:dyDescent="0.3"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</row>
    <row r="30" spans="2:20" x14ac:dyDescent="0.3"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2:20" x14ac:dyDescent="0.3"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</row>
    <row r="32" spans="2:20" x14ac:dyDescent="0.3"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3" spans="2:17" x14ac:dyDescent="0.3"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</row>
    <row r="34" spans="2:17" x14ac:dyDescent="0.3"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2:17" x14ac:dyDescent="0.3"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</row>
    <row r="36" spans="2:17" x14ac:dyDescent="0.3"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</row>
    <row r="37" spans="2:17" x14ac:dyDescent="0.3"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2:17" x14ac:dyDescent="0.3"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</row>
    <row r="39" spans="2:17" x14ac:dyDescent="0.3"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2:17" x14ac:dyDescent="0.3"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</row>
    <row r="41" spans="2:17" x14ac:dyDescent="0.3"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</row>
    <row r="42" spans="2:17" x14ac:dyDescent="0.3"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</row>
    <row r="43" spans="2:17" x14ac:dyDescent="0.3"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</row>
    <row r="44" spans="2:17" x14ac:dyDescent="0.3"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</row>
    <row r="45" spans="2:17" x14ac:dyDescent="0.3"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2:17" x14ac:dyDescent="0.3"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2:17" x14ac:dyDescent="0.3"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2:17" x14ac:dyDescent="0.3"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</row>
    <row r="49" spans="2:17" x14ac:dyDescent="0.3"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</row>
    <row r="50" spans="2:17" x14ac:dyDescent="0.3"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</row>
    <row r="51" spans="2:17" x14ac:dyDescent="0.3"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</row>
    <row r="52" spans="2:17" x14ac:dyDescent="0.3"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</row>
    <row r="53" spans="2:17" x14ac:dyDescent="0.3"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</row>
    <row r="54" spans="2:17" x14ac:dyDescent="0.3"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</row>
    <row r="55" spans="2:17" x14ac:dyDescent="0.3"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</row>
    <row r="56" spans="2:17" x14ac:dyDescent="0.3"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2:17" x14ac:dyDescent="0.3"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</row>
    <row r="58" spans="2:17" x14ac:dyDescent="0.3"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</row>
    <row r="59" spans="2:17" x14ac:dyDescent="0.3"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</row>
    <row r="60" spans="2:17" x14ac:dyDescent="0.3"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</row>
    <row r="61" spans="2:17" x14ac:dyDescent="0.3"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2:17" x14ac:dyDescent="0.3"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</row>
    <row r="63" spans="2:17" x14ac:dyDescent="0.3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</row>
    <row r="64" spans="2:17" x14ac:dyDescent="0.3"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</row>
  </sheetData>
  <sheetProtection algorithmName="SHA-512" hashValue="fzqZCNpX2wFIW3MoA0uAxCa49Wa45Ra+1T3qxNr9+0VX3KsAnz6vw04f0DfS4j2iQjjXkIRSqLbIlmIStYiLxA==" saltValue="241HLW7ICIVS84S0lra/ZQ==" spinCount="100000" sheet="1" objects="1" scenarios="1"/>
  <mergeCells count="1">
    <mergeCell ref="B2:Q2"/>
  </mergeCells>
  <hyperlinks>
    <hyperlink ref="T4" r:id="rId1" location=":~:text=START%20YOUR%20ORIENTATION-,Accounting%20and%20forms,-Not%20sure%20who" display="ORCA Business Passport Use Form" xr:uid="{46FAB482-303A-414D-9F10-CBBD0A511FB9}"/>
  </hyperlinks>
  <pageMargins left="0.7" right="0.7" top="0.75" bottom="0.75" header="0.3" footer="0.3"/>
  <pageSetup scale="52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62041-2AF3-43A5-9398-4B06A0E703C1}">
  <sheetPr codeName="Sheet2"/>
  <dimension ref="A1:K34"/>
  <sheetViews>
    <sheetView zoomScale="85" zoomScaleNormal="85" workbookViewId="0">
      <selection activeCell="J27" sqref="J27"/>
    </sheetView>
  </sheetViews>
  <sheetFormatPr defaultRowHeight="14.4" x14ac:dyDescent="0.3"/>
  <cols>
    <col min="1" max="1" width="15" style="2" bestFit="1" customWidth="1"/>
    <col min="2" max="2" width="26" style="2" bestFit="1" customWidth="1"/>
    <col min="3" max="3" width="49.44140625" style="2" bestFit="1" customWidth="1"/>
    <col min="4" max="4" width="41.6640625" style="2" bestFit="1" customWidth="1"/>
    <col min="5" max="5" width="25.6640625" style="2" customWidth="1"/>
    <col min="6" max="6" width="28.44140625" style="2" customWidth="1"/>
    <col min="7" max="7" width="25.6640625" style="2" customWidth="1"/>
    <col min="8" max="8" width="30.44140625" style="2" bestFit="1" customWidth="1"/>
    <col min="9" max="9" width="25.6640625" style="2" customWidth="1"/>
    <col min="10" max="10" width="31.33203125" style="2" bestFit="1" customWidth="1"/>
  </cols>
  <sheetData>
    <row r="1" spans="1:11" x14ac:dyDescent="0.3">
      <c r="A1" s="47" t="s">
        <v>0</v>
      </c>
      <c r="B1" s="47" t="s">
        <v>1</v>
      </c>
      <c r="C1" s="47" t="s">
        <v>2</v>
      </c>
      <c r="D1" s="47" t="s">
        <v>64</v>
      </c>
      <c r="E1" s="47" t="s">
        <v>71</v>
      </c>
      <c r="F1" s="47" t="s">
        <v>77</v>
      </c>
      <c r="G1" s="47" t="s">
        <v>118</v>
      </c>
      <c r="H1" s="47" t="s">
        <v>159</v>
      </c>
      <c r="I1" s="47" t="s">
        <v>160</v>
      </c>
      <c r="J1" s="47" t="s">
        <v>161</v>
      </c>
      <c r="K1" t="s">
        <v>47</v>
      </c>
    </row>
    <row r="2" spans="1:11" x14ac:dyDescent="0.3">
      <c r="A2" s="2" t="s">
        <v>141</v>
      </c>
      <c r="B2" s="2" t="s">
        <v>140</v>
      </c>
      <c r="C2" s="2" t="s">
        <v>147</v>
      </c>
      <c r="D2" s="2" t="s">
        <v>170</v>
      </c>
      <c r="E2" s="2" t="s">
        <v>227</v>
      </c>
      <c r="F2" s="2" t="s">
        <v>215</v>
      </c>
      <c r="G2" s="2" t="s">
        <v>153</v>
      </c>
      <c r="H2" s="2" t="s">
        <v>180</v>
      </c>
      <c r="I2" s="2" t="s">
        <v>191</v>
      </c>
      <c r="J2" s="2" t="s">
        <v>203</v>
      </c>
      <c r="K2" t="s">
        <v>126</v>
      </c>
    </row>
    <row r="3" spans="1:11" x14ac:dyDescent="0.3">
      <c r="A3" s="2" t="s">
        <v>142</v>
      </c>
      <c r="B3" s="2" t="s">
        <v>141</v>
      </c>
      <c r="C3" s="2" t="s">
        <v>148</v>
      </c>
      <c r="D3" s="2" t="s">
        <v>171</v>
      </c>
      <c r="E3" s="2" t="s">
        <v>228</v>
      </c>
      <c r="F3" s="2" t="s">
        <v>216</v>
      </c>
      <c r="G3" s="2" t="s">
        <v>154</v>
      </c>
      <c r="H3" s="2" t="s">
        <v>181</v>
      </c>
      <c r="I3" s="2" t="s">
        <v>192</v>
      </c>
      <c r="J3" s="2" t="s">
        <v>204</v>
      </c>
      <c r="K3">
        <v>0</v>
      </c>
    </row>
    <row r="4" spans="1:11" x14ac:dyDescent="0.3">
      <c r="A4" s="2" t="s">
        <v>143</v>
      </c>
      <c r="B4" s="2" t="s">
        <v>142</v>
      </c>
      <c r="C4" s="2" t="s">
        <v>149</v>
      </c>
      <c r="D4" s="2" t="s">
        <v>172</v>
      </c>
      <c r="E4" s="2" t="s">
        <v>229</v>
      </c>
      <c r="F4" s="2" t="s">
        <v>217</v>
      </c>
      <c r="G4" s="2" t="s">
        <v>155</v>
      </c>
      <c r="H4" s="2" t="s">
        <v>182</v>
      </c>
      <c r="I4" s="2" t="s">
        <v>193</v>
      </c>
      <c r="J4" s="2" t="s">
        <v>205</v>
      </c>
      <c r="K4">
        <v>1</v>
      </c>
    </row>
    <row r="5" spans="1:11" x14ac:dyDescent="0.3">
      <c r="A5" s="2" t="s">
        <v>144</v>
      </c>
      <c r="B5" s="2" t="s">
        <v>143</v>
      </c>
      <c r="C5" s="2" t="s">
        <v>150</v>
      </c>
      <c r="D5" s="2" t="s">
        <v>173</v>
      </c>
      <c r="E5" s="2" t="s">
        <v>230</v>
      </c>
      <c r="F5" s="2" t="s">
        <v>218</v>
      </c>
      <c r="G5" s="2" t="s">
        <v>156</v>
      </c>
      <c r="H5" s="2" t="s">
        <v>183</v>
      </c>
      <c r="I5" s="2" t="s">
        <v>194</v>
      </c>
      <c r="J5" s="2" t="s">
        <v>206</v>
      </c>
      <c r="K5">
        <v>2</v>
      </c>
    </row>
    <row r="6" spans="1:11" x14ac:dyDescent="0.3">
      <c r="A6" s="2" t="s">
        <v>145</v>
      </c>
      <c r="B6" s="2" t="s">
        <v>144</v>
      </c>
      <c r="C6" s="2" t="s">
        <v>151</v>
      </c>
      <c r="D6" s="2" t="s">
        <v>174</v>
      </c>
      <c r="E6" s="2" t="s">
        <v>231</v>
      </c>
      <c r="F6" s="2" t="s">
        <v>219</v>
      </c>
      <c r="G6" s="2" t="s">
        <v>157</v>
      </c>
      <c r="H6" s="2" t="s">
        <v>184</v>
      </c>
      <c r="I6" s="2" t="s">
        <v>195</v>
      </c>
      <c r="J6" s="2" t="s">
        <v>207</v>
      </c>
      <c r="K6">
        <v>3</v>
      </c>
    </row>
    <row r="7" spans="1:11" x14ac:dyDescent="0.3">
      <c r="A7" s="2" t="s">
        <v>146</v>
      </c>
      <c r="B7" s="2" t="s">
        <v>145</v>
      </c>
      <c r="C7" s="2" t="s">
        <v>152</v>
      </c>
      <c r="D7" s="2" t="s">
        <v>175</v>
      </c>
      <c r="E7" s="2" t="s">
        <v>232</v>
      </c>
      <c r="F7" s="2" t="s">
        <v>220</v>
      </c>
      <c r="G7" s="2" t="s">
        <v>158</v>
      </c>
      <c r="H7" s="2" t="s">
        <v>185</v>
      </c>
      <c r="I7" s="2" t="s">
        <v>196</v>
      </c>
      <c r="J7" s="2" t="s">
        <v>208</v>
      </c>
      <c r="K7">
        <v>4</v>
      </c>
    </row>
    <row r="8" spans="1:11" x14ac:dyDescent="0.3">
      <c r="A8" s="2" t="s">
        <v>282</v>
      </c>
      <c r="B8" s="2" t="s">
        <v>146</v>
      </c>
      <c r="C8" s="2" t="s">
        <v>248</v>
      </c>
      <c r="D8" s="2" t="s">
        <v>259</v>
      </c>
      <c r="E8" s="2" t="s">
        <v>233</v>
      </c>
      <c r="F8" s="2" t="s">
        <v>221</v>
      </c>
      <c r="G8" s="2" t="s">
        <v>270</v>
      </c>
      <c r="H8" s="2" t="s">
        <v>186</v>
      </c>
      <c r="I8" s="2" t="s">
        <v>197</v>
      </c>
      <c r="J8" s="2" t="s">
        <v>209</v>
      </c>
      <c r="K8">
        <v>5</v>
      </c>
    </row>
    <row r="9" spans="1:11" x14ac:dyDescent="0.3">
      <c r="A9" s="2" t="s">
        <v>241</v>
      </c>
      <c r="B9" s="2" t="s">
        <v>282</v>
      </c>
      <c r="C9" s="2" t="s">
        <v>283</v>
      </c>
      <c r="D9" s="2" t="s">
        <v>260</v>
      </c>
      <c r="E9" s="2" t="s">
        <v>234</v>
      </c>
      <c r="F9" s="2" t="s">
        <v>222</v>
      </c>
      <c r="G9" s="2" t="s">
        <v>271</v>
      </c>
      <c r="H9" s="2" t="s">
        <v>187</v>
      </c>
      <c r="I9" s="2" t="s">
        <v>198</v>
      </c>
      <c r="J9" s="2" t="s">
        <v>210</v>
      </c>
      <c r="K9">
        <v>6</v>
      </c>
    </row>
    <row r="10" spans="1:11" x14ac:dyDescent="0.3">
      <c r="A10" s="2" t="s">
        <v>242</v>
      </c>
      <c r="B10" s="2" t="s">
        <v>241</v>
      </c>
      <c r="C10" s="2" t="s">
        <v>249</v>
      </c>
      <c r="D10" s="2" t="s">
        <v>261</v>
      </c>
      <c r="E10" s="2" t="s">
        <v>235</v>
      </c>
      <c r="F10" s="2" t="s">
        <v>223</v>
      </c>
      <c r="G10" s="2" t="s">
        <v>272</v>
      </c>
      <c r="H10" s="2" t="s">
        <v>188</v>
      </c>
      <c r="I10" s="2" t="s">
        <v>199</v>
      </c>
      <c r="J10" s="2" t="s">
        <v>211</v>
      </c>
      <c r="K10">
        <v>7</v>
      </c>
    </row>
    <row r="11" spans="1:11" x14ac:dyDescent="0.3">
      <c r="A11" s="2" t="s">
        <v>243</v>
      </c>
      <c r="B11" s="2" t="s">
        <v>242</v>
      </c>
      <c r="C11" s="2" t="s">
        <v>250</v>
      </c>
      <c r="D11" s="2" t="s">
        <v>262</v>
      </c>
      <c r="E11" s="2" t="s">
        <v>224</v>
      </c>
      <c r="F11" s="2" t="s">
        <v>212</v>
      </c>
      <c r="G11" s="2" t="s">
        <v>273</v>
      </c>
      <c r="H11" s="2" t="s">
        <v>178</v>
      </c>
      <c r="I11" s="2" t="s">
        <v>189</v>
      </c>
      <c r="J11" s="2" t="s">
        <v>200</v>
      </c>
      <c r="K11">
        <v>8</v>
      </c>
    </row>
    <row r="12" spans="1:11" x14ac:dyDescent="0.3">
      <c r="A12" s="2" t="s">
        <v>244</v>
      </c>
      <c r="B12" s="2" t="s">
        <v>243</v>
      </c>
      <c r="C12" s="2" t="s">
        <v>251</v>
      </c>
      <c r="D12" s="2" t="s">
        <v>263</v>
      </c>
      <c r="E12" s="2" t="s">
        <v>225</v>
      </c>
      <c r="F12" s="2" t="s">
        <v>213</v>
      </c>
      <c r="G12" s="2" t="s">
        <v>274</v>
      </c>
      <c r="H12" s="2" t="s">
        <v>179</v>
      </c>
      <c r="I12" s="2" t="s">
        <v>190</v>
      </c>
      <c r="J12" s="2" t="s">
        <v>201</v>
      </c>
      <c r="K12">
        <v>9</v>
      </c>
    </row>
    <row r="13" spans="1:11" x14ac:dyDescent="0.3">
      <c r="A13" s="2" t="s">
        <v>245</v>
      </c>
      <c r="B13" s="2" t="s">
        <v>244</v>
      </c>
      <c r="C13" s="2" t="s">
        <v>252</v>
      </c>
      <c r="D13" s="2" t="s">
        <v>264</v>
      </c>
      <c r="E13" s="2" t="s">
        <v>226</v>
      </c>
      <c r="F13" s="2" t="s">
        <v>214</v>
      </c>
      <c r="G13" s="2" t="s">
        <v>275</v>
      </c>
      <c r="H13" s="2" t="s">
        <v>176</v>
      </c>
      <c r="I13" s="2" t="s">
        <v>177</v>
      </c>
      <c r="J13" s="2" t="s">
        <v>202</v>
      </c>
      <c r="K13">
        <v>10</v>
      </c>
    </row>
    <row r="14" spans="1:11" x14ac:dyDescent="0.3">
      <c r="A14" s="2" t="s">
        <v>246</v>
      </c>
      <c r="B14" s="2" t="s">
        <v>245</v>
      </c>
      <c r="C14" s="2" t="s">
        <v>253</v>
      </c>
      <c r="D14" s="2" t="s">
        <v>265</v>
      </c>
      <c r="E14" s="2" t="s">
        <v>227</v>
      </c>
      <c r="F14" s="2" t="s">
        <v>215</v>
      </c>
      <c r="G14" s="2" t="s">
        <v>276</v>
      </c>
      <c r="H14" s="2" t="s">
        <v>180</v>
      </c>
      <c r="I14" s="2" t="s">
        <v>191</v>
      </c>
      <c r="J14" s="2" t="s">
        <v>203</v>
      </c>
      <c r="K14">
        <v>11</v>
      </c>
    </row>
    <row r="15" spans="1:11" x14ac:dyDescent="0.3">
      <c r="A15" s="2" t="s">
        <v>247</v>
      </c>
      <c r="B15" s="2" t="s">
        <v>246</v>
      </c>
      <c r="C15" s="2" t="s">
        <v>254</v>
      </c>
      <c r="D15" s="2" t="s">
        <v>266</v>
      </c>
      <c r="E15" s="2" t="s">
        <v>228</v>
      </c>
      <c r="F15" s="2" t="s">
        <v>216</v>
      </c>
      <c r="G15" s="2" t="s">
        <v>277</v>
      </c>
      <c r="H15" s="2" t="s">
        <v>181</v>
      </c>
      <c r="I15" s="2" t="s">
        <v>192</v>
      </c>
      <c r="J15" s="2" t="s">
        <v>204</v>
      </c>
      <c r="K15">
        <v>12</v>
      </c>
    </row>
    <row r="16" spans="1:11" x14ac:dyDescent="0.3">
      <c r="A16" s="2" t="s">
        <v>238</v>
      </c>
      <c r="B16" s="2" t="s">
        <v>247</v>
      </c>
      <c r="C16" s="2" t="s">
        <v>255</v>
      </c>
      <c r="D16" s="2" t="s">
        <v>267</v>
      </c>
      <c r="E16" s="2" t="s">
        <v>229</v>
      </c>
      <c r="F16" s="2" t="s">
        <v>217</v>
      </c>
      <c r="G16" s="2" t="s">
        <v>278</v>
      </c>
      <c r="H16" s="2" t="s">
        <v>182</v>
      </c>
      <c r="I16" s="2" t="s">
        <v>193</v>
      </c>
      <c r="J16" s="2" t="s">
        <v>205</v>
      </c>
      <c r="K16">
        <v>13</v>
      </c>
    </row>
    <row r="17" spans="1:11" x14ac:dyDescent="0.3">
      <c r="A17" s="2" t="s">
        <v>239</v>
      </c>
      <c r="B17" s="2" t="s">
        <v>238</v>
      </c>
      <c r="C17" s="2" t="s">
        <v>256</v>
      </c>
      <c r="D17" s="2" t="s">
        <v>268</v>
      </c>
      <c r="E17" s="2" t="s">
        <v>230</v>
      </c>
      <c r="F17" s="2" t="s">
        <v>218</v>
      </c>
      <c r="G17" s="2" t="s">
        <v>279</v>
      </c>
      <c r="H17" s="2" t="s">
        <v>183</v>
      </c>
      <c r="I17" s="2" t="s">
        <v>194</v>
      </c>
      <c r="J17" s="2" t="s">
        <v>206</v>
      </c>
      <c r="K17">
        <v>14</v>
      </c>
    </row>
    <row r="18" spans="1:11" x14ac:dyDescent="0.3">
      <c r="A18" s="2" t="s">
        <v>240</v>
      </c>
      <c r="B18" s="2" t="s">
        <v>239</v>
      </c>
      <c r="C18" s="2" t="s">
        <v>257</v>
      </c>
      <c r="D18" s="2" t="s">
        <v>269</v>
      </c>
      <c r="E18" s="2" t="s">
        <v>231</v>
      </c>
      <c r="F18" s="2" t="s">
        <v>219</v>
      </c>
      <c r="G18" s="2" t="s">
        <v>280</v>
      </c>
      <c r="H18" s="2" t="s">
        <v>184</v>
      </c>
      <c r="I18" s="2" t="s">
        <v>195</v>
      </c>
      <c r="J18" s="2" t="s">
        <v>207</v>
      </c>
      <c r="K18">
        <v>15</v>
      </c>
    </row>
    <row r="19" spans="1:11" x14ac:dyDescent="0.3">
      <c r="A19" s="2" t="s">
        <v>237</v>
      </c>
      <c r="B19" s="2" t="s">
        <v>240</v>
      </c>
      <c r="C19" s="2" t="s">
        <v>258</v>
      </c>
      <c r="D19" s="2" t="s">
        <v>311</v>
      </c>
      <c r="E19" s="2" t="s">
        <v>232</v>
      </c>
      <c r="F19" s="2" t="s">
        <v>220</v>
      </c>
      <c r="G19" s="2" t="s">
        <v>281</v>
      </c>
      <c r="H19" s="2" t="s">
        <v>185</v>
      </c>
      <c r="I19" s="2" t="s">
        <v>196</v>
      </c>
      <c r="J19" s="2" t="s">
        <v>208</v>
      </c>
      <c r="K19">
        <v>16</v>
      </c>
    </row>
    <row r="20" spans="1:11" x14ac:dyDescent="0.3">
      <c r="A20" s="2" t="s">
        <v>287</v>
      </c>
      <c r="B20" s="2" t="s">
        <v>237</v>
      </c>
      <c r="C20" s="2" t="s">
        <v>299</v>
      </c>
      <c r="D20" s="2" t="s">
        <v>312</v>
      </c>
      <c r="E20" s="2" t="s">
        <v>233</v>
      </c>
      <c r="F20" s="2" t="s">
        <v>221</v>
      </c>
      <c r="G20" s="2" t="s">
        <v>324</v>
      </c>
      <c r="H20" s="2" t="s">
        <v>186</v>
      </c>
      <c r="I20" s="2" t="s">
        <v>197</v>
      </c>
      <c r="J20" s="2" t="s">
        <v>209</v>
      </c>
      <c r="K20">
        <v>17</v>
      </c>
    </row>
    <row r="21" spans="1:11" x14ac:dyDescent="0.3">
      <c r="A21" s="2" t="s">
        <v>288</v>
      </c>
      <c r="B21" s="2" t="s">
        <v>287</v>
      </c>
      <c r="C21" s="2" t="s">
        <v>300</v>
      </c>
      <c r="D21" s="2" t="s">
        <v>313</v>
      </c>
      <c r="E21" s="2" t="s">
        <v>234</v>
      </c>
      <c r="F21" s="2" t="s">
        <v>222</v>
      </c>
      <c r="G21" s="2" t="s">
        <v>325</v>
      </c>
      <c r="H21" s="2" t="s">
        <v>187</v>
      </c>
      <c r="I21" s="2" t="s">
        <v>198</v>
      </c>
      <c r="J21" s="2" t="s">
        <v>210</v>
      </c>
      <c r="K21">
        <v>18</v>
      </c>
    </row>
    <row r="22" spans="1:11" x14ac:dyDescent="0.3">
      <c r="A22" s="2" t="s">
        <v>290</v>
      </c>
      <c r="B22" s="2" t="s">
        <v>288</v>
      </c>
      <c r="C22" s="2" t="s">
        <v>301</v>
      </c>
      <c r="D22" s="2" t="s">
        <v>314</v>
      </c>
      <c r="E22" s="2" t="s">
        <v>235</v>
      </c>
      <c r="F22" s="2" t="s">
        <v>223</v>
      </c>
      <c r="G22" s="2" t="s">
        <v>326</v>
      </c>
      <c r="H22" s="2" t="s">
        <v>188</v>
      </c>
      <c r="I22" s="2" t="s">
        <v>199</v>
      </c>
      <c r="J22" s="2" t="s">
        <v>211</v>
      </c>
      <c r="K22">
        <v>19</v>
      </c>
    </row>
    <row r="23" spans="1:11" x14ac:dyDescent="0.3">
      <c r="A23" s="2" t="s">
        <v>291</v>
      </c>
      <c r="B23" s="2" t="s">
        <v>290</v>
      </c>
      <c r="C23" s="2" t="s">
        <v>302</v>
      </c>
      <c r="D23" s="2" t="s">
        <v>315</v>
      </c>
      <c r="E23" s="2" t="s">
        <v>224</v>
      </c>
      <c r="F23" s="2" t="s">
        <v>212</v>
      </c>
      <c r="G23" s="2" t="s">
        <v>327</v>
      </c>
      <c r="H23" s="2" t="s">
        <v>178</v>
      </c>
      <c r="I23" s="2" t="s">
        <v>189</v>
      </c>
      <c r="J23" s="2" t="s">
        <v>200</v>
      </c>
      <c r="K23">
        <v>20</v>
      </c>
    </row>
    <row r="24" spans="1:11" x14ac:dyDescent="0.3">
      <c r="A24" s="2" t="s">
        <v>292</v>
      </c>
      <c r="B24" s="2" t="s">
        <v>291</v>
      </c>
      <c r="C24" s="2" t="s">
        <v>303</v>
      </c>
      <c r="D24" s="2" t="s">
        <v>316</v>
      </c>
      <c r="E24" s="2" t="s">
        <v>225</v>
      </c>
      <c r="F24" s="2" t="s">
        <v>213</v>
      </c>
      <c r="G24" s="2" t="s">
        <v>328</v>
      </c>
      <c r="H24" s="2" t="s">
        <v>179</v>
      </c>
      <c r="I24" s="2" t="s">
        <v>190</v>
      </c>
      <c r="J24" s="2" t="s">
        <v>201</v>
      </c>
      <c r="K24">
        <v>21</v>
      </c>
    </row>
    <row r="25" spans="1:11" x14ac:dyDescent="0.3">
      <c r="A25" s="2" t="s">
        <v>293</v>
      </c>
      <c r="B25" s="2" t="s">
        <v>292</v>
      </c>
      <c r="C25" s="2" t="s">
        <v>304</v>
      </c>
      <c r="D25" s="2" t="s">
        <v>317</v>
      </c>
      <c r="E25" s="2" t="s">
        <v>226</v>
      </c>
      <c r="F25" s="2" t="s">
        <v>214</v>
      </c>
      <c r="G25" s="2" t="s">
        <v>329</v>
      </c>
      <c r="H25" s="2" t="s">
        <v>176</v>
      </c>
      <c r="I25" s="2" t="s">
        <v>177</v>
      </c>
      <c r="J25" s="2" t="s">
        <v>202</v>
      </c>
      <c r="K25">
        <v>22</v>
      </c>
    </row>
    <row r="26" spans="1:11" x14ac:dyDescent="0.3">
      <c r="A26" s="2" t="s">
        <v>294</v>
      </c>
      <c r="B26" s="2" t="s">
        <v>293</v>
      </c>
      <c r="C26" s="2" t="s">
        <v>305</v>
      </c>
      <c r="D26" s="2" t="s">
        <v>318</v>
      </c>
      <c r="E26" s="2" t="s">
        <v>227</v>
      </c>
      <c r="F26" s="2" t="s">
        <v>215</v>
      </c>
      <c r="G26" s="2" t="s">
        <v>330</v>
      </c>
      <c r="H26" s="2" t="s">
        <v>180</v>
      </c>
      <c r="I26" s="2" t="s">
        <v>191</v>
      </c>
      <c r="J26" s="2" t="s">
        <v>203</v>
      </c>
      <c r="K26">
        <v>23</v>
      </c>
    </row>
    <row r="27" spans="1:11" x14ac:dyDescent="0.3">
      <c r="A27" s="2" t="s">
        <v>295</v>
      </c>
      <c r="B27" s="2" t="s">
        <v>294</v>
      </c>
      <c r="C27" s="2" t="s">
        <v>306</v>
      </c>
      <c r="D27" s="2" t="s">
        <v>319</v>
      </c>
      <c r="E27" s="2" t="s">
        <v>228</v>
      </c>
      <c r="F27" s="2" t="s">
        <v>216</v>
      </c>
      <c r="G27" s="2" t="s">
        <v>331</v>
      </c>
      <c r="H27" s="2" t="s">
        <v>181</v>
      </c>
      <c r="I27" s="2" t="s">
        <v>192</v>
      </c>
      <c r="J27" s="2" t="s">
        <v>204</v>
      </c>
      <c r="K27">
        <v>24</v>
      </c>
    </row>
    <row r="28" spans="1:11" x14ac:dyDescent="0.3">
      <c r="A28" s="2" t="s">
        <v>296</v>
      </c>
      <c r="B28" s="2" t="s">
        <v>295</v>
      </c>
      <c r="C28" s="2" t="s">
        <v>307</v>
      </c>
      <c r="D28" s="2" t="s">
        <v>320</v>
      </c>
      <c r="E28" s="2" t="s">
        <v>229</v>
      </c>
      <c r="F28" s="2" t="s">
        <v>217</v>
      </c>
      <c r="G28" s="2" t="s">
        <v>332</v>
      </c>
      <c r="H28" s="2" t="s">
        <v>182</v>
      </c>
      <c r="I28" s="2" t="s">
        <v>193</v>
      </c>
      <c r="J28" s="2" t="s">
        <v>205</v>
      </c>
      <c r="K28">
        <v>25</v>
      </c>
    </row>
    <row r="29" spans="1:11" x14ac:dyDescent="0.3">
      <c r="A29" s="2" t="s">
        <v>297</v>
      </c>
      <c r="B29" s="2" t="s">
        <v>296</v>
      </c>
      <c r="C29" s="2" t="s">
        <v>308</v>
      </c>
      <c r="D29" s="2" t="s">
        <v>321</v>
      </c>
      <c r="E29" s="2" t="s">
        <v>230</v>
      </c>
      <c r="F29" s="2" t="s">
        <v>218</v>
      </c>
      <c r="G29" s="2" t="s">
        <v>333</v>
      </c>
      <c r="H29" s="2" t="s">
        <v>183</v>
      </c>
      <c r="I29" s="2" t="s">
        <v>194</v>
      </c>
      <c r="J29" s="2" t="s">
        <v>206</v>
      </c>
      <c r="K29">
        <v>26</v>
      </c>
    </row>
    <row r="30" spans="1:11" x14ac:dyDescent="0.3">
      <c r="A30" s="2" t="s">
        <v>298</v>
      </c>
      <c r="B30" s="2" t="s">
        <v>297</v>
      </c>
      <c r="C30" s="2" t="s">
        <v>309</v>
      </c>
      <c r="D30" s="2" t="s">
        <v>322</v>
      </c>
      <c r="E30" s="2" t="s">
        <v>231</v>
      </c>
      <c r="F30" s="2" t="s">
        <v>219</v>
      </c>
      <c r="G30" s="2" t="s">
        <v>334</v>
      </c>
      <c r="H30" s="2" t="s">
        <v>184</v>
      </c>
      <c r="I30" s="2" t="s">
        <v>195</v>
      </c>
      <c r="J30" s="2" t="s">
        <v>207</v>
      </c>
      <c r="K30">
        <v>27</v>
      </c>
    </row>
    <row r="31" spans="1:11" x14ac:dyDescent="0.3">
      <c r="A31" s="2" t="s">
        <v>289</v>
      </c>
      <c r="B31" s="2" t="s">
        <v>298</v>
      </c>
      <c r="C31" s="2" t="s">
        <v>310</v>
      </c>
      <c r="D31" s="2" t="s">
        <v>323</v>
      </c>
      <c r="E31" s="2" t="s">
        <v>232</v>
      </c>
      <c r="F31" s="2" t="s">
        <v>220</v>
      </c>
      <c r="G31" s="2" t="s">
        <v>335</v>
      </c>
      <c r="H31" s="2" t="s">
        <v>185</v>
      </c>
      <c r="I31" s="2" t="s">
        <v>196</v>
      </c>
      <c r="J31" s="2" t="s">
        <v>208</v>
      </c>
      <c r="K31">
        <v>28</v>
      </c>
    </row>
    <row r="32" spans="1:11" x14ac:dyDescent="0.3">
      <c r="K32">
        <v>29</v>
      </c>
    </row>
    <row r="33" spans="11:11" x14ac:dyDescent="0.3">
      <c r="K33">
        <v>30</v>
      </c>
    </row>
    <row r="34" spans="11:11" x14ac:dyDescent="0.3">
      <c r="K34">
        <v>31</v>
      </c>
    </row>
  </sheetData>
  <sheetProtection algorithmName="SHA-512" hashValue="AhGj38yTWv/SUsqa7SI3nA7B1fp36pO3HPsu7K029tHA5TibXm9ph9tgqXCJni2zf0B16nmrrmBSqTok6270lg==" saltValue="gQUeG48KHYq/WEmN6UMEhA==" spinCount="100000" sheet="1" objects="1" scenarios="1"/>
  <phoneticPr fontId="2" type="noConversion"/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EFB0E-88DD-4CF0-9E9C-242C99DC1160}">
  <sheetPr codeName="Sheet3"/>
  <dimension ref="A1:E69"/>
  <sheetViews>
    <sheetView topLeftCell="A36" workbookViewId="0">
      <selection activeCell="A3" sqref="A3"/>
    </sheetView>
  </sheetViews>
  <sheetFormatPr defaultRowHeight="14.4" x14ac:dyDescent="0.3"/>
  <cols>
    <col min="1" max="1" width="23.6640625" customWidth="1"/>
    <col min="3" max="3" width="12.33203125" customWidth="1"/>
  </cols>
  <sheetData>
    <row r="1" spans="1:3" x14ac:dyDescent="0.3">
      <c r="A1" t="s">
        <v>3</v>
      </c>
    </row>
    <row r="2" spans="1:3" x14ac:dyDescent="0.3">
      <c r="A2" t="s">
        <v>126</v>
      </c>
    </row>
    <row r="3" spans="1:3" x14ac:dyDescent="0.3">
      <c r="A3">
        <v>0</v>
      </c>
    </row>
    <row r="4" spans="1:3" x14ac:dyDescent="0.3">
      <c r="A4">
        <v>5</v>
      </c>
    </row>
    <row r="5" spans="1:3" x14ac:dyDescent="0.3">
      <c r="A5">
        <v>6</v>
      </c>
    </row>
    <row r="6" spans="1:3" x14ac:dyDescent="0.3">
      <c r="A6">
        <v>7</v>
      </c>
    </row>
    <row r="7" spans="1:3" x14ac:dyDescent="0.3">
      <c r="A7">
        <v>8</v>
      </c>
      <c r="C7" s="1" t="s">
        <v>12</v>
      </c>
    </row>
    <row r="8" spans="1:3" x14ac:dyDescent="0.3">
      <c r="A8">
        <v>9</v>
      </c>
      <c r="C8" s="1" t="s">
        <v>126</v>
      </c>
    </row>
    <row r="9" spans="1:3" x14ac:dyDescent="0.3">
      <c r="A9">
        <v>10</v>
      </c>
      <c r="C9" s="1" t="s">
        <v>119</v>
      </c>
    </row>
    <row r="10" spans="1:3" x14ac:dyDescent="0.3">
      <c r="A10">
        <v>11</v>
      </c>
      <c r="C10" s="1" t="s">
        <v>128</v>
      </c>
    </row>
    <row r="11" spans="1:3" x14ac:dyDescent="0.3">
      <c r="A11">
        <v>12</v>
      </c>
      <c r="C11" s="1">
        <v>20</v>
      </c>
    </row>
    <row r="12" spans="1:3" x14ac:dyDescent="0.3">
      <c r="A12">
        <v>13</v>
      </c>
      <c r="C12" s="1">
        <v>25</v>
      </c>
    </row>
    <row r="13" spans="1:3" x14ac:dyDescent="0.3">
      <c r="A13">
        <v>14</v>
      </c>
      <c r="C13" s="1">
        <v>30</v>
      </c>
    </row>
    <row r="14" spans="1:3" x14ac:dyDescent="0.3">
      <c r="A14">
        <v>15</v>
      </c>
      <c r="C14" s="1">
        <v>35</v>
      </c>
    </row>
    <row r="15" spans="1:3" x14ac:dyDescent="0.3">
      <c r="A15">
        <v>16</v>
      </c>
      <c r="C15" s="1">
        <v>40</v>
      </c>
    </row>
    <row r="16" spans="1:3" x14ac:dyDescent="0.3">
      <c r="A16">
        <v>17</v>
      </c>
      <c r="C16" s="1">
        <v>45</v>
      </c>
    </row>
    <row r="17" spans="1:5" x14ac:dyDescent="0.3">
      <c r="A17">
        <v>18</v>
      </c>
      <c r="C17" s="1">
        <v>50</v>
      </c>
    </row>
    <row r="18" spans="1:5" x14ac:dyDescent="0.3">
      <c r="A18">
        <v>19</v>
      </c>
      <c r="C18" s="1">
        <v>55</v>
      </c>
      <c r="E18" t="s">
        <v>36</v>
      </c>
    </row>
    <row r="19" spans="1:5" x14ac:dyDescent="0.3">
      <c r="A19">
        <v>20</v>
      </c>
      <c r="C19" s="1">
        <v>60</v>
      </c>
      <c r="E19" t="s">
        <v>37</v>
      </c>
    </row>
    <row r="20" spans="1:5" x14ac:dyDescent="0.3">
      <c r="A20">
        <v>21</v>
      </c>
      <c r="C20" s="1">
        <v>65</v>
      </c>
      <c r="E20" t="s">
        <v>38</v>
      </c>
    </row>
    <row r="21" spans="1:5" x14ac:dyDescent="0.3">
      <c r="A21">
        <v>22</v>
      </c>
      <c r="C21" s="1">
        <v>70</v>
      </c>
    </row>
    <row r="22" spans="1:5" x14ac:dyDescent="0.3">
      <c r="A22">
        <v>23</v>
      </c>
      <c r="C22" s="1">
        <v>75</v>
      </c>
    </row>
    <row r="23" spans="1:5" x14ac:dyDescent="0.3">
      <c r="A23">
        <v>24</v>
      </c>
      <c r="C23" s="1">
        <v>80</v>
      </c>
    </row>
    <row r="24" spans="1:5" x14ac:dyDescent="0.3">
      <c r="A24">
        <v>25</v>
      </c>
      <c r="C24" s="1">
        <v>85</v>
      </c>
    </row>
    <row r="25" spans="1:5" x14ac:dyDescent="0.3">
      <c r="A25">
        <v>30</v>
      </c>
      <c r="C25" s="1">
        <v>90</v>
      </c>
    </row>
    <row r="26" spans="1:5" x14ac:dyDescent="0.3">
      <c r="A26">
        <v>35</v>
      </c>
      <c r="C26" s="1">
        <v>95</v>
      </c>
    </row>
    <row r="27" spans="1:5" x14ac:dyDescent="0.3">
      <c r="A27">
        <v>40</v>
      </c>
      <c r="C27" s="1">
        <v>100</v>
      </c>
    </row>
    <row r="28" spans="1:5" x14ac:dyDescent="0.3">
      <c r="A28">
        <v>45</v>
      </c>
      <c r="C28" s="1">
        <v>105</v>
      </c>
    </row>
    <row r="29" spans="1:5" x14ac:dyDescent="0.3">
      <c r="A29">
        <v>50</v>
      </c>
      <c r="C29" s="1">
        <v>110</v>
      </c>
    </row>
    <row r="30" spans="1:5" x14ac:dyDescent="0.3">
      <c r="A30">
        <v>55</v>
      </c>
      <c r="C30" s="1">
        <v>115</v>
      </c>
    </row>
    <row r="31" spans="1:5" x14ac:dyDescent="0.3">
      <c r="A31">
        <v>60</v>
      </c>
      <c r="C31" s="1">
        <v>120</v>
      </c>
    </row>
    <row r="32" spans="1:5" x14ac:dyDescent="0.3">
      <c r="A32">
        <v>65</v>
      </c>
      <c r="C32" s="1">
        <v>125</v>
      </c>
    </row>
    <row r="33" spans="1:3" x14ac:dyDescent="0.3">
      <c r="A33">
        <v>70</v>
      </c>
      <c r="C33" s="1">
        <v>130</v>
      </c>
    </row>
    <row r="34" spans="1:3" x14ac:dyDescent="0.3">
      <c r="A34">
        <v>75</v>
      </c>
      <c r="C34" s="1">
        <v>135</v>
      </c>
    </row>
    <row r="35" spans="1:3" x14ac:dyDescent="0.3">
      <c r="A35">
        <v>80</v>
      </c>
      <c r="C35" s="1">
        <v>140</v>
      </c>
    </row>
    <row r="36" spans="1:3" x14ac:dyDescent="0.3">
      <c r="A36">
        <v>85</v>
      </c>
      <c r="C36" s="1">
        <v>145</v>
      </c>
    </row>
    <row r="37" spans="1:3" x14ac:dyDescent="0.3">
      <c r="A37">
        <v>90</v>
      </c>
      <c r="C37" s="1">
        <v>150</v>
      </c>
    </row>
    <row r="38" spans="1:3" x14ac:dyDescent="0.3">
      <c r="A38">
        <v>95</v>
      </c>
      <c r="C38" s="1">
        <v>155</v>
      </c>
    </row>
    <row r="39" spans="1:3" x14ac:dyDescent="0.3">
      <c r="A39">
        <v>100</v>
      </c>
      <c r="C39" s="1">
        <v>160</v>
      </c>
    </row>
    <row r="40" spans="1:3" x14ac:dyDescent="0.3">
      <c r="A40">
        <v>105</v>
      </c>
      <c r="C40" s="1">
        <v>165</v>
      </c>
    </row>
    <row r="41" spans="1:3" x14ac:dyDescent="0.3">
      <c r="A41">
        <v>110</v>
      </c>
      <c r="C41" s="1">
        <v>170</v>
      </c>
    </row>
    <row r="42" spans="1:3" x14ac:dyDescent="0.3">
      <c r="A42">
        <v>115</v>
      </c>
      <c r="C42" s="1">
        <v>175</v>
      </c>
    </row>
    <row r="43" spans="1:3" x14ac:dyDescent="0.3">
      <c r="A43">
        <v>120</v>
      </c>
      <c r="C43" s="1">
        <v>180</v>
      </c>
    </row>
    <row r="44" spans="1:3" x14ac:dyDescent="0.3">
      <c r="A44">
        <v>125</v>
      </c>
      <c r="C44" s="1">
        <v>185</v>
      </c>
    </row>
    <row r="45" spans="1:3" x14ac:dyDescent="0.3">
      <c r="A45">
        <v>130</v>
      </c>
      <c r="C45" s="1">
        <v>190</v>
      </c>
    </row>
    <row r="46" spans="1:3" x14ac:dyDescent="0.3">
      <c r="A46">
        <v>135</v>
      </c>
      <c r="C46" s="1">
        <v>195</v>
      </c>
    </row>
    <row r="47" spans="1:3" x14ac:dyDescent="0.3">
      <c r="A47">
        <v>140</v>
      </c>
      <c r="C47" s="1">
        <v>200</v>
      </c>
    </row>
    <row r="48" spans="1:3" x14ac:dyDescent="0.3">
      <c r="A48">
        <v>145</v>
      </c>
      <c r="C48" s="1">
        <v>205</v>
      </c>
    </row>
    <row r="49" spans="1:3" x14ac:dyDescent="0.3">
      <c r="A49">
        <v>150</v>
      </c>
      <c r="C49" s="1">
        <v>210</v>
      </c>
    </row>
    <row r="50" spans="1:3" x14ac:dyDescent="0.3">
      <c r="A50">
        <v>155</v>
      </c>
      <c r="C50" s="1">
        <v>215</v>
      </c>
    </row>
    <row r="51" spans="1:3" x14ac:dyDescent="0.3">
      <c r="A51">
        <v>160</v>
      </c>
      <c r="C51" s="1">
        <v>220</v>
      </c>
    </row>
    <row r="52" spans="1:3" x14ac:dyDescent="0.3">
      <c r="A52">
        <v>165</v>
      </c>
      <c r="C52" s="1">
        <v>225</v>
      </c>
    </row>
    <row r="53" spans="1:3" x14ac:dyDescent="0.3">
      <c r="A53">
        <v>170</v>
      </c>
      <c r="C53" s="1">
        <v>230</v>
      </c>
    </row>
    <row r="54" spans="1:3" x14ac:dyDescent="0.3">
      <c r="A54">
        <v>175</v>
      </c>
      <c r="C54" s="1">
        <v>235</v>
      </c>
    </row>
    <row r="55" spans="1:3" x14ac:dyDescent="0.3">
      <c r="A55">
        <v>180</v>
      </c>
      <c r="C55" s="1">
        <v>240</v>
      </c>
    </row>
    <row r="56" spans="1:3" x14ac:dyDescent="0.3">
      <c r="A56">
        <v>185</v>
      </c>
      <c r="C56" s="1">
        <v>245</v>
      </c>
    </row>
    <row r="57" spans="1:3" x14ac:dyDescent="0.3">
      <c r="A57">
        <v>190</v>
      </c>
      <c r="C57" s="1">
        <v>250</v>
      </c>
    </row>
    <row r="58" spans="1:3" x14ac:dyDescent="0.3">
      <c r="A58">
        <v>195</v>
      </c>
    </row>
    <row r="59" spans="1:3" x14ac:dyDescent="0.3">
      <c r="A59">
        <v>200</v>
      </c>
    </row>
    <row r="60" spans="1:3" x14ac:dyDescent="0.3">
      <c r="A60">
        <v>205</v>
      </c>
    </row>
    <row r="61" spans="1:3" x14ac:dyDescent="0.3">
      <c r="A61">
        <v>210</v>
      </c>
    </row>
    <row r="62" spans="1:3" x14ac:dyDescent="0.3">
      <c r="A62">
        <v>215</v>
      </c>
    </row>
    <row r="63" spans="1:3" x14ac:dyDescent="0.3">
      <c r="A63">
        <v>220</v>
      </c>
    </row>
    <row r="64" spans="1:3" x14ac:dyDescent="0.3">
      <c r="A64">
        <v>225</v>
      </c>
    </row>
    <row r="65" spans="1:1" x14ac:dyDescent="0.3">
      <c r="A65">
        <v>230</v>
      </c>
    </row>
    <row r="66" spans="1:1" x14ac:dyDescent="0.3">
      <c r="A66">
        <v>235</v>
      </c>
    </row>
    <row r="67" spans="1:1" x14ac:dyDescent="0.3">
      <c r="A67">
        <v>240</v>
      </c>
    </row>
    <row r="68" spans="1:1" x14ac:dyDescent="0.3">
      <c r="A68">
        <v>245</v>
      </c>
    </row>
    <row r="69" spans="1:1" x14ac:dyDescent="0.3">
      <c r="A69">
        <v>250</v>
      </c>
    </row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F5AD2-3802-42BF-A7B7-EAE98EC9B5A9}">
  <sheetPr codeName="Sheet4"/>
  <dimension ref="A1:AF716"/>
  <sheetViews>
    <sheetView topLeftCell="A697" workbookViewId="0">
      <selection activeCell="E13" sqref="E13:F14"/>
    </sheetView>
  </sheetViews>
  <sheetFormatPr defaultRowHeight="14.4" x14ac:dyDescent="0.3"/>
  <cols>
    <col min="1" max="1" width="23" bestFit="1" customWidth="1"/>
    <col min="3" max="3" width="11.33203125" bestFit="1" customWidth="1"/>
    <col min="5" max="5" width="8.88671875" style="37"/>
    <col min="7" max="7" width="10.88671875" customWidth="1"/>
    <col min="9" max="9" width="10.88671875" customWidth="1"/>
    <col min="11" max="11" width="16.6640625" customWidth="1"/>
  </cols>
  <sheetData>
    <row r="1" spans="1:32" ht="15" thickBot="1" x14ac:dyDescent="0.35"/>
    <row r="2" spans="1:32" ht="15" thickBot="1" x14ac:dyDescent="0.35">
      <c r="A2" s="16" t="s">
        <v>9</v>
      </c>
      <c r="B2" s="16" t="s">
        <v>21</v>
      </c>
      <c r="C2" s="16" t="s">
        <v>10</v>
      </c>
      <c r="D2" s="16" t="s">
        <v>8</v>
      </c>
      <c r="E2" s="38" t="s">
        <v>121</v>
      </c>
      <c r="G2" s="17" t="s">
        <v>21</v>
      </c>
      <c r="I2" t="s">
        <v>10</v>
      </c>
      <c r="K2" t="s">
        <v>123</v>
      </c>
    </row>
    <row r="3" spans="1:32" ht="15" thickBot="1" x14ac:dyDescent="0.35">
      <c r="A3" s="14" t="s">
        <v>128</v>
      </c>
      <c r="B3" s="14" t="s">
        <v>39</v>
      </c>
      <c r="C3" s="14" t="s">
        <v>40</v>
      </c>
      <c r="D3" s="13">
        <v>200</v>
      </c>
      <c r="E3" s="39" t="s">
        <v>19</v>
      </c>
      <c r="G3" t="s">
        <v>126</v>
      </c>
      <c r="I3" t="s">
        <v>126</v>
      </c>
      <c r="K3" s="37">
        <f>'Monthly Report'!E28</f>
        <v>0</v>
      </c>
    </row>
    <row r="4" spans="1:32" ht="15" thickBot="1" x14ac:dyDescent="0.35">
      <c r="A4" s="14">
        <v>20</v>
      </c>
      <c r="B4" s="14" t="s">
        <v>39</v>
      </c>
      <c r="C4" s="14" t="s">
        <v>40</v>
      </c>
      <c r="D4" s="13">
        <v>418</v>
      </c>
      <c r="E4" s="37">
        <v>32.15</v>
      </c>
      <c r="G4" t="s">
        <v>39</v>
      </c>
      <c r="I4" t="s">
        <v>40</v>
      </c>
      <c r="K4" s="37" t="e">
        <f>'Fare Calculator'!#REF!</f>
        <v>#REF!</v>
      </c>
    </row>
    <row r="5" spans="1:32" ht="15" thickBot="1" x14ac:dyDescent="0.35">
      <c r="A5" s="14">
        <v>25</v>
      </c>
      <c r="B5" s="14" t="s">
        <v>39</v>
      </c>
      <c r="C5" s="14" t="s">
        <v>40</v>
      </c>
      <c r="D5" s="13">
        <v>448</v>
      </c>
      <c r="E5" s="37">
        <v>34.46</v>
      </c>
      <c r="G5" t="s">
        <v>41</v>
      </c>
      <c r="I5" t="s">
        <v>45</v>
      </c>
      <c r="K5" s="37"/>
    </row>
    <row r="6" spans="1:32" ht="15" thickBot="1" x14ac:dyDescent="0.35">
      <c r="A6" s="14">
        <v>30</v>
      </c>
      <c r="B6" s="14" t="s">
        <v>39</v>
      </c>
      <c r="C6" s="14" t="s">
        <v>40</v>
      </c>
      <c r="D6" s="13">
        <v>478</v>
      </c>
      <c r="E6" s="37">
        <v>36.770000000000003</v>
      </c>
      <c r="G6" t="s">
        <v>42</v>
      </c>
      <c r="I6" t="s">
        <v>18</v>
      </c>
    </row>
    <row r="7" spans="1:32" ht="15" thickBot="1" x14ac:dyDescent="0.35">
      <c r="A7" s="14">
        <v>35</v>
      </c>
      <c r="B7" s="14" t="s">
        <v>39</v>
      </c>
      <c r="C7" s="14" t="s">
        <v>40</v>
      </c>
      <c r="D7" s="13">
        <v>507</v>
      </c>
      <c r="E7" s="37">
        <v>39</v>
      </c>
      <c r="G7" t="s">
        <v>43</v>
      </c>
    </row>
    <row r="8" spans="1:32" ht="15" thickBot="1" x14ac:dyDescent="0.35">
      <c r="A8" s="14">
        <v>40</v>
      </c>
      <c r="B8" s="14" t="s">
        <v>39</v>
      </c>
      <c r="C8" s="14" t="s">
        <v>40</v>
      </c>
      <c r="D8" s="13">
        <v>537</v>
      </c>
      <c r="E8" s="37">
        <v>41.31</v>
      </c>
      <c r="G8" t="s">
        <v>44</v>
      </c>
      <c r="N8" s="1" t="s">
        <v>12</v>
      </c>
      <c r="O8" s="3" t="s">
        <v>13</v>
      </c>
      <c r="P8" s="3" t="s">
        <v>20</v>
      </c>
      <c r="Q8" s="3" t="s">
        <v>14</v>
      </c>
      <c r="R8" s="3" t="s">
        <v>15</v>
      </c>
      <c r="S8" s="3" t="s">
        <v>16</v>
      </c>
      <c r="T8" s="4" t="s">
        <v>17</v>
      </c>
      <c r="U8" s="3" t="s">
        <v>22</v>
      </c>
      <c r="V8" s="3" t="s">
        <v>23</v>
      </c>
      <c r="W8" s="3" t="s">
        <v>24</v>
      </c>
      <c r="X8" s="3" t="s">
        <v>25</v>
      </c>
      <c r="Y8" s="3" t="s">
        <v>26</v>
      </c>
      <c r="Z8" s="4" t="s">
        <v>27</v>
      </c>
      <c r="AA8" s="3" t="s">
        <v>28</v>
      </c>
      <c r="AB8" s="3" t="s">
        <v>29</v>
      </c>
      <c r="AC8" s="3" t="s">
        <v>30</v>
      </c>
      <c r="AD8" s="3" t="s">
        <v>31</v>
      </c>
      <c r="AE8" s="3" t="s">
        <v>32</v>
      </c>
      <c r="AF8" s="4" t="s">
        <v>33</v>
      </c>
    </row>
    <row r="9" spans="1:32" ht="15" thickBot="1" x14ac:dyDescent="0.35">
      <c r="A9" s="14">
        <v>45</v>
      </c>
      <c r="B9" s="14" t="s">
        <v>39</v>
      </c>
      <c r="C9" s="14" t="s">
        <v>40</v>
      </c>
      <c r="D9" s="13">
        <v>566</v>
      </c>
      <c r="E9" s="37">
        <v>43.54</v>
      </c>
      <c r="G9" s="2" t="s">
        <v>17</v>
      </c>
      <c r="N9" s="1" t="s">
        <v>9</v>
      </c>
      <c r="O9" s="8" t="s">
        <v>35</v>
      </c>
      <c r="P9" s="8" t="s">
        <v>35</v>
      </c>
      <c r="Q9" s="8" t="s">
        <v>35</v>
      </c>
      <c r="R9" s="8" t="s">
        <v>35</v>
      </c>
      <c r="S9" s="8" t="s">
        <v>35</v>
      </c>
      <c r="T9" s="8" t="s">
        <v>35</v>
      </c>
      <c r="U9" s="9" t="s">
        <v>34</v>
      </c>
      <c r="V9" s="9" t="s">
        <v>34</v>
      </c>
      <c r="W9" s="9" t="s">
        <v>34</v>
      </c>
      <c r="X9" s="9" t="s">
        <v>34</v>
      </c>
      <c r="Y9" s="9" t="s">
        <v>34</v>
      </c>
      <c r="Z9" s="9" t="s">
        <v>34</v>
      </c>
      <c r="AA9" s="10" t="s">
        <v>18</v>
      </c>
      <c r="AB9" s="10" t="s">
        <v>18</v>
      </c>
      <c r="AC9" s="10" t="s">
        <v>18</v>
      </c>
      <c r="AD9" s="10" t="s">
        <v>18</v>
      </c>
      <c r="AE9" s="10" t="s">
        <v>18</v>
      </c>
      <c r="AF9" s="10" t="s">
        <v>18</v>
      </c>
    </row>
    <row r="10" spans="1:32" ht="15" thickBot="1" x14ac:dyDescent="0.35">
      <c r="A10" s="14">
        <v>50</v>
      </c>
      <c r="B10" s="14" t="s">
        <v>39</v>
      </c>
      <c r="C10" s="14" t="s">
        <v>40</v>
      </c>
      <c r="D10" s="13">
        <v>596</v>
      </c>
      <c r="E10" s="37">
        <v>45.85</v>
      </c>
      <c r="N10" s="1" t="s">
        <v>11</v>
      </c>
      <c r="O10" s="5">
        <v>200</v>
      </c>
      <c r="P10" s="5">
        <v>200</v>
      </c>
      <c r="Q10" s="5">
        <v>200</v>
      </c>
      <c r="R10" s="5">
        <v>200</v>
      </c>
      <c r="S10" s="5">
        <v>200</v>
      </c>
      <c r="T10" s="5">
        <v>200</v>
      </c>
      <c r="U10" s="6">
        <v>200</v>
      </c>
      <c r="V10" s="6">
        <v>200</v>
      </c>
      <c r="W10" s="6">
        <v>200</v>
      </c>
      <c r="X10" s="6">
        <v>200</v>
      </c>
      <c r="Y10" s="6">
        <v>200</v>
      </c>
      <c r="Z10" s="6">
        <v>200</v>
      </c>
      <c r="AA10" s="7">
        <v>200</v>
      </c>
      <c r="AB10" s="7">
        <v>200</v>
      </c>
      <c r="AC10" s="7">
        <v>200</v>
      </c>
      <c r="AD10" s="7">
        <v>200</v>
      </c>
      <c r="AE10" s="7">
        <v>200</v>
      </c>
      <c r="AF10" s="7">
        <v>200</v>
      </c>
    </row>
    <row r="11" spans="1:32" ht="15" thickBot="1" x14ac:dyDescent="0.35">
      <c r="A11" s="14">
        <v>55</v>
      </c>
      <c r="B11" s="14" t="s">
        <v>39</v>
      </c>
      <c r="C11" s="14" t="s">
        <v>40</v>
      </c>
      <c r="D11" s="13">
        <v>626</v>
      </c>
      <c r="E11" s="37">
        <v>48.15</v>
      </c>
      <c r="N11" s="1">
        <v>20</v>
      </c>
      <c r="O11" s="5">
        <v>418</v>
      </c>
      <c r="P11" s="5">
        <v>455</v>
      </c>
      <c r="Q11" s="5">
        <v>491</v>
      </c>
      <c r="R11" s="5">
        <v>537</v>
      </c>
      <c r="S11" s="5">
        <v>573</v>
      </c>
      <c r="T11" s="5">
        <v>473</v>
      </c>
      <c r="U11" s="6">
        <v>533</v>
      </c>
      <c r="V11" s="6">
        <v>574</v>
      </c>
      <c r="W11" s="6">
        <v>614</v>
      </c>
      <c r="X11" s="6">
        <v>666</v>
      </c>
      <c r="Y11" s="6">
        <v>706</v>
      </c>
      <c r="Z11" s="6">
        <v>594</v>
      </c>
      <c r="AA11" s="7">
        <v>418</v>
      </c>
      <c r="AB11" s="7">
        <v>440</v>
      </c>
      <c r="AC11" s="7">
        <v>463</v>
      </c>
      <c r="AD11" s="7">
        <v>491</v>
      </c>
      <c r="AE11" s="7">
        <v>513</v>
      </c>
      <c r="AF11" s="7">
        <v>452</v>
      </c>
    </row>
    <row r="12" spans="1:32" ht="15" thickBot="1" x14ac:dyDescent="0.35">
      <c r="A12" s="14">
        <v>60</v>
      </c>
      <c r="B12" s="14" t="s">
        <v>39</v>
      </c>
      <c r="C12" s="14" t="s">
        <v>40</v>
      </c>
      <c r="D12" s="13">
        <v>655</v>
      </c>
      <c r="E12" s="37">
        <v>50.38</v>
      </c>
      <c r="N12" s="1">
        <v>25</v>
      </c>
      <c r="O12" s="5">
        <v>448</v>
      </c>
      <c r="P12" s="5">
        <v>494</v>
      </c>
      <c r="Q12" s="5">
        <v>539</v>
      </c>
      <c r="R12" s="5">
        <v>596</v>
      </c>
      <c r="S12" s="5">
        <v>641</v>
      </c>
      <c r="T12" s="5">
        <v>516</v>
      </c>
      <c r="U12" s="6">
        <v>566</v>
      </c>
      <c r="V12" s="6">
        <v>617</v>
      </c>
      <c r="W12" s="6">
        <v>668</v>
      </c>
      <c r="X12" s="6">
        <v>732</v>
      </c>
      <c r="Y12" s="6">
        <v>783</v>
      </c>
      <c r="Z12" s="6">
        <v>643</v>
      </c>
      <c r="AA12" s="7">
        <v>436</v>
      </c>
      <c r="AB12" s="7">
        <v>464</v>
      </c>
      <c r="AC12" s="7">
        <v>492</v>
      </c>
      <c r="AD12" s="7">
        <v>527</v>
      </c>
      <c r="AE12" s="7">
        <v>555</v>
      </c>
      <c r="AF12" s="7">
        <v>478</v>
      </c>
    </row>
    <row r="13" spans="1:32" ht="15" thickBot="1" x14ac:dyDescent="0.35">
      <c r="A13" s="14">
        <v>65</v>
      </c>
      <c r="B13" s="14" t="s">
        <v>39</v>
      </c>
      <c r="C13" s="14" t="s">
        <v>40</v>
      </c>
      <c r="D13" s="13">
        <v>685</v>
      </c>
      <c r="E13" s="37">
        <v>52.69</v>
      </c>
      <c r="N13" s="1">
        <v>30</v>
      </c>
      <c r="O13" s="5">
        <v>478</v>
      </c>
      <c r="P13" s="5">
        <v>532</v>
      </c>
      <c r="Q13" s="5">
        <v>587</v>
      </c>
      <c r="R13" s="5">
        <v>655</v>
      </c>
      <c r="S13" s="5">
        <v>710</v>
      </c>
      <c r="T13" s="5">
        <v>560</v>
      </c>
      <c r="U13" s="6">
        <v>599</v>
      </c>
      <c r="V13" s="6">
        <v>660</v>
      </c>
      <c r="W13" s="6">
        <v>722</v>
      </c>
      <c r="X13" s="6">
        <v>798</v>
      </c>
      <c r="Y13" s="6">
        <v>860</v>
      </c>
      <c r="Z13" s="6">
        <v>691</v>
      </c>
      <c r="AA13" s="7">
        <v>454</v>
      </c>
      <c r="AB13" s="7">
        <v>488</v>
      </c>
      <c r="AC13" s="7">
        <v>522</v>
      </c>
      <c r="AD13" s="7">
        <v>564</v>
      </c>
      <c r="AE13" s="7">
        <v>597</v>
      </c>
      <c r="AF13" s="7">
        <v>505</v>
      </c>
    </row>
    <row r="14" spans="1:32" ht="15" thickBot="1" x14ac:dyDescent="0.35">
      <c r="A14" s="14">
        <v>70</v>
      </c>
      <c r="B14" s="14" t="s">
        <v>39</v>
      </c>
      <c r="C14" s="14" t="s">
        <v>40</v>
      </c>
      <c r="D14" s="13">
        <v>714</v>
      </c>
      <c r="E14" s="37">
        <v>54.92</v>
      </c>
      <c r="N14" s="1">
        <v>35</v>
      </c>
      <c r="O14" s="5">
        <v>507</v>
      </c>
      <c r="P14" s="5">
        <v>571</v>
      </c>
      <c r="Q14" s="5">
        <v>635</v>
      </c>
      <c r="R14" s="5">
        <v>714</v>
      </c>
      <c r="S14" s="5">
        <v>778</v>
      </c>
      <c r="T14" s="5">
        <v>603</v>
      </c>
      <c r="U14" s="6">
        <v>632</v>
      </c>
      <c r="V14" s="6">
        <v>704</v>
      </c>
      <c r="W14" s="6">
        <v>775</v>
      </c>
      <c r="X14" s="6">
        <v>865</v>
      </c>
      <c r="Y14" s="6">
        <v>936</v>
      </c>
      <c r="Z14" s="6">
        <v>740</v>
      </c>
      <c r="AA14" s="7">
        <v>473</v>
      </c>
      <c r="AB14" s="7">
        <v>512</v>
      </c>
      <c r="AC14" s="7">
        <v>551</v>
      </c>
      <c r="AD14" s="7">
        <v>600</v>
      </c>
      <c r="AE14" s="7">
        <v>639</v>
      </c>
      <c r="AF14" s="7">
        <v>531</v>
      </c>
    </row>
    <row r="15" spans="1:32" ht="15" thickBot="1" x14ac:dyDescent="0.35">
      <c r="A15" s="14">
        <v>75</v>
      </c>
      <c r="B15" s="14" t="s">
        <v>39</v>
      </c>
      <c r="C15" s="14" t="s">
        <v>40</v>
      </c>
      <c r="D15" s="13">
        <v>744</v>
      </c>
      <c r="E15" s="37">
        <v>57.23</v>
      </c>
      <c r="N15" s="1">
        <v>40</v>
      </c>
      <c r="O15" s="5">
        <v>537</v>
      </c>
      <c r="P15" s="5">
        <v>610</v>
      </c>
      <c r="Q15" s="5">
        <v>682</v>
      </c>
      <c r="R15" s="5">
        <v>774</v>
      </c>
      <c r="S15" s="5">
        <v>846</v>
      </c>
      <c r="T15" s="5">
        <v>646</v>
      </c>
      <c r="U15" s="6">
        <v>666</v>
      </c>
      <c r="V15" s="6">
        <v>747</v>
      </c>
      <c r="W15" s="6">
        <v>829</v>
      </c>
      <c r="X15" s="6">
        <v>931</v>
      </c>
      <c r="Y15" s="6">
        <v>1013</v>
      </c>
      <c r="Z15" s="6">
        <v>788</v>
      </c>
      <c r="AA15" s="7">
        <v>491</v>
      </c>
      <c r="AB15" s="7">
        <v>536</v>
      </c>
      <c r="AC15" s="7">
        <v>580</v>
      </c>
      <c r="AD15" s="7">
        <v>637</v>
      </c>
      <c r="AE15" s="7">
        <v>681</v>
      </c>
      <c r="AF15" s="7">
        <v>558</v>
      </c>
    </row>
    <row r="16" spans="1:32" ht="15" thickBot="1" x14ac:dyDescent="0.35">
      <c r="A16" s="14">
        <v>80</v>
      </c>
      <c r="B16" s="14" t="s">
        <v>39</v>
      </c>
      <c r="C16" s="14" t="s">
        <v>40</v>
      </c>
      <c r="D16" s="13">
        <v>774</v>
      </c>
      <c r="E16" s="37">
        <v>59.54</v>
      </c>
      <c r="N16" s="1">
        <v>45</v>
      </c>
      <c r="O16" s="5">
        <v>566</v>
      </c>
      <c r="P16" s="5">
        <v>648</v>
      </c>
      <c r="Q16" s="5">
        <v>730</v>
      </c>
      <c r="R16" s="5">
        <v>833</v>
      </c>
      <c r="S16" s="5">
        <v>915</v>
      </c>
      <c r="T16" s="5">
        <v>689</v>
      </c>
      <c r="U16" s="6">
        <v>699</v>
      </c>
      <c r="V16" s="6">
        <v>791</v>
      </c>
      <c r="W16" s="6">
        <v>883</v>
      </c>
      <c r="X16" s="6">
        <v>997</v>
      </c>
      <c r="Y16" s="6">
        <v>1089</v>
      </c>
      <c r="Z16" s="6">
        <v>837</v>
      </c>
      <c r="AA16" s="7">
        <v>509</v>
      </c>
      <c r="AB16" s="7">
        <v>559</v>
      </c>
      <c r="AC16" s="7">
        <v>610</v>
      </c>
      <c r="AD16" s="7">
        <v>673</v>
      </c>
      <c r="AE16" s="7">
        <v>723</v>
      </c>
      <c r="AF16" s="7">
        <v>585</v>
      </c>
    </row>
    <row r="17" spans="1:32" ht="15" thickBot="1" x14ac:dyDescent="0.35">
      <c r="A17" s="14">
        <v>85</v>
      </c>
      <c r="B17" s="14" t="s">
        <v>39</v>
      </c>
      <c r="C17" s="14" t="s">
        <v>40</v>
      </c>
      <c r="D17" s="13">
        <v>803</v>
      </c>
      <c r="E17" s="37">
        <v>61.77</v>
      </c>
      <c r="N17" s="1">
        <v>50</v>
      </c>
      <c r="O17" s="5">
        <v>596</v>
      </c>
      <c r="P17" s="5">
        <v>687</v>
      </c>
      <c r="Q17" s="5">
        <v>778</v>
      </c>
      <c r="R17" s="5">
        <v>892</v>
      </c>
      <c r="S17" s="5">
        <v>983</v>
      </c>
      <c r="T17" s="5">
        <v>733</v>
      </c>
      <c r="U17" s="6">
        <v>732</v>
      </c>
      <c r="V17" s="6">
        <v>834</v>
      </c>
      <c r="W17" s="6">
        <v>936</v>
      </c>
      <c r="X17" s="6">
        <v>1064</v>
      </c>
      <c r="Y17" s="6">
        <v>1166</v>
      </c>
      <c r="Z17" s="6">
        <v>885</v>
      </c>
      <c r="AA17" s="7">
        <v>527</v>
      </c>
      <c r="AB17" s="7">
        <v>583</v>
      </c>
      <c r="AC17" s="7">
        <v>639</v>
      </c>
      <c r="AD17" s="7">
        <v>709</v>
      </c>
      <c r="AE17" s="7">
        <v>765</v>
      </c>
      <c r="AF17" s="7">
        <v>611</v>
      </c>
    </row>
    <row r="18" spans="1:32" ht="15" thickBot="1" x14ac:dyDescent="0.35">
      <c r="A18" s="14">
        <v>90</v>
      </c>
      <c r="B18" s="14" t="s">
        <v>39</v>
      </c>
      <c r="C18" s="14" t="s">
        <v>40</v>
      </c>
      <c r="D18" s="13">
        <v>833</v>
      </c>
      <c r="E18" s="37">
        <v>64.08</v>
      </c>
      <c r="N18" s="1">
        <v>55</v>
      </c>
      <c r="O18" s="5">
        <v>626</v>
      </c>
      <c r="P18" s="5">
        <v>726</v>
      </c>
      <c r="Q18" s="5">
        <v>826</v>
      </c>
      <c r="R18" s="5">
        <v>951</v>
      </c>
      <c r="S18" s="5">
        <v>1051</v>
      </c>
      <c r="T18" s="5">
        <v>776</v>
      </c>
      <c r="U18" s="6">
        <v>765</v>
      </c>
      <c r="V18" s="6">
        <v>877</v>
      </c>
      <c r="W18" s="6">
        <v>990</v>
      </c>
      <c r="X18" s="6">
        <v>1130</v>
      </c>
      <c r="Y18" s="6">
        <v>1243</v>
      </c>
      <c r="Z18" s="6">
        <v>934</v>
      </c>
      <c r="AA18" s="7">
        <v>545</v>
      </c>
      <c r="AB18" s="7">
        <v>607</v>
      </c>
      <c r="AC18" s="7">
        <v>669</v>
      </c>
      <c r="AD18" s="7">
        <v>746</v>
      </c>
      <c r="AE18" s="7">
        <v>807</v>
      </c>
      <c r="AF18" s="7">
        <v>638</v>
      </c>
    </row>
    <row r="19" spans="1:32" ht="15" thickBot="1" x14ac:dyDescent="0.35">
      <c r="A19" s="14">
        <v>95</v>
      </c>
      <c r="B19" s="14" t="s">
        <v>39</v>
      </c>
      <c r="C19" s="14" t="s">
        <v>40</v>
      </c>
      <c r="D19" s="13">
        <v>862</v>
      </c>
      <c r="E19" s="37">
        <v>66.31</v>
      </c>
      <c r="N19" s="1">
        <v>60</v>
      </c>
      <c r="O19" s="5">
        <v>655</v>
      </c>
      <c r="P19" s="5">
        <v>764</v>
      </c>
      <c r="Q19" s="5">
        <v>874</v>
      </c>
      <c r="R19" s="5">
        <v>1010</v>
      </c>
      <c r="S19" s="5">
        <v>1120</v>
      </c>
      <c r="T19" s="5">
        <v>819</v>
      </c>
      <c r="U19" s="6">
        <v>798</v>
      </c>
      <c r="V19" s="6">
        <v>921</v>
      </c>
      <c r="W19" s="6">
        <v>1043</v>
      </c>
      <c r="X19" s="6">
        <v>1197</v>
      </c>
      <c r="Y19" s="6">
        <v>1319</v>
      </c>
      <c r="Z19" s="6">
        <v>982</v>
      </c>
      <c r="AA19" s="7">
        <v>564</v>
      </c>
      <c r="AB19" s="7">
        <v>631</v>
      </c>
      <c r="AC19" s="7">
        <v>698</v>
      </c>
      <c r="AD19" s="7">
        <v>782</v>
      </c>
      <c r="AE19" s="7">
        <v>850</v>
      </c>
      <c r="AF19" s="7">
        <v>665</v>
      </c>
    </row>
    <row r="20" spans="1:32" ht="15" thickBot="1" x14ac:dyDescent="0.35">
      <c r="A20" s="14">
        <v>100</v>
      </c>
      <c r="B20" s="14" t="s">
        <v>39</v>
      </c>
      <c r="C20" s="14" t="s">
        <v>40</v>
      </c>
      <c r="D20" s="13">
        <v>892</v>
      </c>
      <c r="E20" s="37">
        <v>68.62</v>
      </c>
      <c r="N20" s="1">
        <v>65</v>
      </c>
      <c r="O20" s="5">
        <v>685</v>
      </c>
      <c r="P20" s="5">
        <v>803</v>
      </c>
      <c r="Q20" s="5">
        <v>922</v>
      </c>
      <c r="R20" s="5">
        <v>1070</v>
      </c>
      <c r="S20" s="5">
        <v>1188</v>
      </c>
      <c r="T20" s="5">
        <v>862</v>
      </c>
      <c r="U20" s="6">
        <v>832</v>
      </c>
      <c r="V20" s="6">
        <v>964</v>
      </c>
      <c r="W20" s="6">
        <v>1097</v>
      </c>
      <c r="X20" s="6">
        <v>1263</v>
      </c>
      <c r="Y20" s="6">
        <v>1396</v>
      </c>
      <c r="Z20" s="6">
        <v>1031</v>
      </c>
      <c r="AA20" s="7">
        <v>582</v>
      </c>
      <c r="AB20" s="7">
        <v>655</v>
      </c>
      <c r="AC20" s="7">
        <v>728</v>
      </c>
      <c r="AD20" s="7">
        <v>819</v>
      </c>
      <c r="AE20" s="7">
        <v>892</v>
      </c>
      <c r="AF20" s="7">
        <v>691</v>
      </c>
    </row>
    <row r="21" spans="1:32" ht="15" thickBot="1" x14ac:dyDescent="0.35">
      <c r="A21" s="14">
        <v>105</v>
      </c>
      <c r="B21" s="14" t="s">
        <v>39</v>
      </c>
      <c r="C21" s="14" t="s">
        <v>40</v>
      </c>
      <c r="D21" s="13">
        <v>922</v>
      </c>
      <c r="E21" s="37">
        <v>70.92</v>
      </c>
      <c r="N21" s="1">
        <v>70</v>
      </c>
      <c r="O21" s="5">
        <v>714</v>
      </c>
      <c r="P21" s="5">
        <v>842</v>
      </c>
      <c r="Q21" s="5">
        <v>969</v>
      </c>
      <c r="R21" s="5">
        <v>1129</v>
      </c>
      <c r="S21" s="5">
        <v>1256</v>
      </c>
      <c r="T21" s="5">
        <v>906</v>
      </c>
      <c r="U21" s="6">
        <v>865</v>
      </c>
      <c r="V21" s="6">
        <v>1008</v>
      </c>
      <c r="W21" s="6">
        <v>1151</v>
      </c>
      <c r="X21" s="6">
        <v>1329</v>
      </c>
      <c r="Y21" s="6">
        <v>1472</v>
      </c>
      <c r="Z21" s="6">
        <v>1079</v>
      </c>
      <c r="AA21" s="7">
        <v>600</v>
      </c>
      <c r="AB21" s="7">
        <v>679</v>
      </c>
      <c r="AC21" s="7">
        <v>757</v>
      </c>
      <c r="AD21" s="7">
        <v>855</v>
      </c>
      <c r="AE21" s="7">
        <v>934</v>
      </c>
      <c r="AF21" s="7">
        <v>718</v>
      </c>
    </row>
    <row r="22" spans="1:32" ht="15" thickBot="1" x14ac:dyDescent="0.35">
      <c r="A22" s="14">
        <v>110</v>
      </c>
      <c r="B22" s="14" t="s">
        <v>39</v>
      </c>
      <c r="C22" s="14" t="s">
        <v>40</v>
      </c>
      <c r="D22" s="13">
        <v>951</v>
      </c>
      <c r="E22" s="37">
        <v>73.150000000000006</v>
      </c>
      <c r="N22" s="1">
        <v>75</v>
      </c>
      <c r="O22" s="5">
        <v>744</v>
      </c>
      <c r="P22" s="5">
        <v>881</v>
      </c>
      <c r="Q22" s="5">
        <v>1017</v>
      </c>
      <c r="R22" s="5">
        <v>1188</v>
      </c>
      <c r="S22" s="5">
        <v>1324</v>
      </c>
      <c r="T22" s="5">
        <v>949</v>
      </c>
      <c r="U22" s="6">
        <v>898</v>
      </c>
      <c r="V22" s="6">
        <v>1051</v>
      </c>
      <c r="W22" s="6">
        <v>1204</v>
      </c>
      <c r="X22" s="6">
        <v>1396</v>
      </c>
      <c r="Y22" s="6">
        <v>1549</v>
      </c>
      <c r="Z22" s="6">
        <v>1128</v>
      </c>
      <c r="AA22" s="7">
        <v>618</v>
      </c>
      <c r="AB22" s="7">
        <v>702</v>
      </c>
      <c r="AC22" s="7">
        <v>786</v>
      </c>
      <c r="AD22" s="7">
        <v>892</v>
      </c>
      <c r="AE22" s="7">
        <v>976</v>
      </c>
      <c r="AF22" s="7">
        <v>744</v>
      </c>
    </row>
    <row r="23" spans="1:32" ht="15" thickBot="1" x14ac:dyDescent="0.35">
      <c r="A23" s="14">
        <v>115</v>
      </c>
      <c r="B23" s="14" t="s">
        <v>39</v>
      </c>
      <c r="C23" s="14" t="s">
        <v>40</v>
      </c>
      <c r="D23" s="13">
        <v>981</v>
      </c>
      <c r="E23" s="37">
        <v>75.459999999999994</v>
      </c>
      <c r="N23" s="1">
        <v>80</v>
      </c>
      <c r="O23" s="5">
        <v>774</v>
      </c>
      <c r="P23" s="5">
        <v>919</v>
      </c>
      <c r="Q23" s="5">
        <v>1065</v>
      </c>
      <c r="R23" s="5">
        <v>1247</v>
      </c>
      <c r="S23" s="5">
        <v>1393</v>
      </c>
      <c r="T23" s="5">
        <v>992</v>
      </c>
      <c r="U23" s="6">
        <v>931</v>
      </c>
      <c r="V23" s="6">
        <v>1095</v>
      </c>
      <c r="W23" s="6">
        <v>1258</v>
      </c>
      <c r="X23" s="6">
        <v>1462</v>
      </c>
      <c r="Y23" s="6">
        <v>1626</v>
      </c>
      <c r="Z23" s="6">
        <v>1176</v>
      </c>
      <c r="AA23" s="7" t="s">
        <v>19</v>
      </c>
      <c r="AB23" s="7" t="s">
        <v>19</v>
      </c>
      <c r="AC23" s="7" t="s">
        <v>19</v>
      </c>
      <c r="AD23" s="7" t="s">
        <v>19</v>
      </c>
      <c r="AE23" s="7" t="s">
        <v>19</v>
      </c>
      <c r="AF23" s="7" t="s">
        <v>19</v>
      </c>
    </row>
    <row r="24" spans="1:32" ht="15" thickBot="1" x14ac:dyDescent="0.35">
      <c r="A24" s="14">
        <v>120</v>
      </c>
      <c r="B24" s="14" t="s">
        <v>39</v>
      </c>
      <c r="C24" s="14" t="s">
        <v>40</v>
      </c>
      <c r="D24" s="13">
        <v>1010</v>
      </c>
      <c r="E24" s="37">
        <v>77.69</v>
      </c>
      <c r="N24" s="1">
        <v>85</v>
      </c>
      <c r="O24" s="5">
        <v>803</v>
      </c>
      <c r="P24" s="5">
        <v>958</v>
      </c>
      <c r="Q24" s="5">
        <v>1113</v>
      </c>
      <c r="R24" s="5">
        <v>1306</v>
      </c>
      <c r="S24" s="5">
        <v>1461</v>
      </c>
      <c r="T24" s="5">
        <v>1035</v>
      </c>
      <c r="U24" s="6">
        <v>964</v>
      </c>
      <c r="V24" s="6">
        <v>1138</v>
      </c>
      <c r="W24" s="6">
        <v>1312</v>
      </c>
      <c r="X24" s="6">
        <v>1529</v>
      </c>
      <c r="Y24" s="6">
        <v>1702</v>
      </c>
      <c r="Z24" s="6">
        <v>1225</v>
      </c>
      <c r="AA24" s="7" t="s">
        <v>19</v>
      </c>
      <c r="AB24" s="7" t="s">
        <v>19</v>
      </c>
      <c r="AC24" s="7" t="s">
        <v>19</v>
      </c>
      <c r="AD24" s="7" t="s">
        <v>19</v>
      </c>
      <c r="AE24" s="7" t="s">
        <v>19</v>
      </c>
      <c r="AF24" s="7" t="s">
        <v>19</v>
      </c>
    </row>
    <row r="25" spans="1:32" ht="15" thickBot="1" x14ac:dyDescent="0.35">
      <c r="A25" s="14">
        <v>125</v>
      </c>
      <c r="B25" s="14" t="s">
        <v>39</v>
      </c>
      <c r="C25" s="14" t="s">
        <v>40</v>
      </c>
      <c r="D25" s="13">
        <v>1040</v>
      </c>
      <c r="E25" s="37">
        <v>80</v>
      </c>
      <c r="N25" s="1">
        <v>90</v>
      </c>
      <c r="O25" s="5">
        <v>833</v>
      </c>
      <c r="P25" s="5">
        <v>997</v>
      </c>
      <c r="Q25" s="5">
        <v>1161</v>
      </c>
      <c r="R25" s="5">
        <v>1365</v>
      </c>
      <c r="S25" s="5">
        <v>1529</v>
      </c>
      <c r="T25" s="5">
        <v>1079</v>
      </c>
      <c r="U25" s="6">
        <v>997</v>
      </c>
      <c r="V25" s="6">
        <v>1181</v>
      </c>
      <c r="W25" s="6">
        <v>1365</v>
      </c>
      <c r="X25" s="6">
        <v>1595</v>
      </c>
      <c r="Y25" s="6">
        <v>1779</v>
      </c>
      <c r="Z25" s="6">
        <v>1273</v>
      </c>
      <c r="AA25" s="7" t="s">
        <v>19</v>
      </c>
      <c r="AB25" s="7" t="s">
        <v>19</v>
      </c>
      <c r="AC25" s="7" t="s">
        <v>19</v>
      </c>
      <c r="AD25" s="7" t="s">
        <v>19</v>
      </c>
      <c r="AE25" s="7" t="s">
        <v>19</v>
      </c>
      <c r="AF25" s="7" t="s">
        <v>19</v>
      </c>
    </row>
    <row r="26" spans="1:32" ht="15" thickBot="1" x14ac:dyDescent="0.35">
      <c r="A26" s="14">
        <v>130</v>
      </c>
      <c r="B26" s="14" t="s">
        <v>39</v>
      </c>
      <c r="C26" s="14" t="s">
        <v>40</v>
      </c>
      <c r="D26" s="13">
        <v>1070</v>
      </c>
      <c r="E26" s="37">
        <v>82.31</v>
      </c>
      <c r="N26" s="1">
        <v>95</v>
      </c>
      <c r="O26" s="5">
        <v>862</v>
      </c>
      <c r="P26" s="5">
        <v>1035</v>
      </c>
      <c r="Q26" s="5">
        <v>1208</v>
      </c>
      <c r="R26" s="5">
        <v>1425</v>
      </c>
      <c r="S26" s="5">
        <v>1598</v>
      </c>
      <c r="T26" s="5">
        <v>1122</v>
      </c>
      <c r="U26" s="6">
        <v>1031</v>
      </c>
      <c r="V26" s="6">
        <v>1225</v>
      </c>
      <c r="W26" s="6">
        <v>1419</v>
      </c>
      <c r="X26" s="6">
        <v>1661</v>
      </c>
      <c r="Y26" s="6">
        <v>1855</v>
      </c>
      <c r="Z26" s="6">
        <v>1322</v>
      </c>
      <c r="AA26" s="7" t="s">
        <v>19</v>
      </c>
      <c r="AB26" s="7" t="s">
        <v>19</v>
      </c>
      <c r="AC26" s="7" t="s">
        <v>19</v>
      </c>
      <c r="AD26" s="7" t="s">
        <v>19</v>
      </c>
      <c r="AE26" s="7" t="s">
        <v>19</v>
      </c>
      <c r="AF26" s="7" t="s">
        <v>19</v>
      </c>
    </row>
    <row r="27" spans="1:32" ht="15" thickBot="1" x14ac:dyDescent="0.35">
      <c r="A27" s="14">
        <v>135</v>
      </c>
      <c r="B27" s="14" t="s">
        <v>39</v>
      </c>
      <c r="C27" s="14" t="s">
        <v>40</v>
      </c>
      <c r="D27" s="13">
        <v>1099</v>
      </c>
      <c r="E27" s="37">
        <v>84.54</v>
      </c>
      <c r="N27" s="1">
        <v>100</v>
      </c>
      <c r="O27" s="5">
        <v>892</v>
      </c>
      <c r="P27" s="5">
        <v>1074</v>
      </c>
      <c r="Q27" s="5">
        <v>1256</v>
      </c>
      <c r="R27" s="5">
        <v>1484</v>
      </c>
      <c r="S27" s="5">
        <v>1666</v>
      </c>
      <c r="T27" s="5">
        <v>1165</v>
      </c>
      <c r="U27" s="6">
        <v>1064</v>
      </c>
      <c r="V27" s="6">
        <v>1268</v>
      </c>
      <c r="W27" s="6">
        <v>1472</v>
      </c>
      <c r="X27" s="6">
        <v>1728</v>
      </c>
      <c r="Y27" s="6">
        <v>1932</v>
      </c>
      <c r="Z27" s="6">
        <v>1370</v>
      </c>
      <c r="AA27" s="7" t="s">
        <v>19</v>
      </c>
      <c r="AB27" s="7" t="s">
        <v>19</v>
      </c>
      <c r="AC27" s="7" t="s">
        <v>19</v>
      </c>
      <c r="AD27" s="7" t="s">
        <v>19</v>
      </c>
      <c r="AE27" s="7" t="s">
        <v>19</v>
      </c>
      <c r="AF27" s="7" t="s">
        <v>19</v>
      </c>
    </row>
    <row r="28" spans="1:32" ht="15" thickBot="1" x14ac:dyDescent="0.35">
      <c r="A28" s="14">
        <v>140</v>
      </c>
      <c r="B28" s="14" t="s">
        <v>39</v>
      </c>
      <c r="C28" s="14" t="s">
        <v>40</v>
      </c>
      <c r="D28" s="13">
        <v>1129</v>
      </c>
      <c r="E28" s="37">
        <v>86.85</v>
      </c>
      <c r="N28" s="1">
        <v>105</v>
      </c>
      <c r="O28" s="5">
        <v>922</v>
      </c>
      <c r="P28" s="5">
        <v>1113</v>
      </c>
      <c r="Q28" s="5">
        <v>1304</v>
      </c>
      <c r="R28" s="5">
        <v>1543</v>
      </c>
      <c r="S28" s="5">
        <v>1734</v>
      </c>
      <c r="T28" s="5">
        <v>1208</v>
      </c>
      <c r="U28" s="6">
        <v>1097</v>
      </c>
      <c r="V28" s="6">
        <v>1312</v>
      </c>
      <c r="W28" s="6">
        <v>1526</v>
      </c>
      <c r="X28" s="6">
        <v>1794</v>
      </c>
      <c r="Y28" s="6">
        <v>2009</v>
      </c>
      <c r="Z28" s="6">
        <v>1419</v>
      </c>
      <c r="AA28" s="7" t="s">
        <v>19</v>
      </c>
      <c r="AB28" s="7" t="s">
        <v>19</v>
      </c>
      <c r="AC28" s="7" t="s">
        <v>19</v>
      </c>
      <c r="AD28" s="7" t="s">
        <v>19</v>
      </c>
      <c r="AE28" s="7" t="s">
        <v>19</v>
      </c>
      <c r="AF28" s="7" t="s">
        <v>19</v>
      </c>
    </row>
    <row r="29" spans="1:32" ht="15" thickBot="1" x14ac:dyDescent="0.35">
      <c r="A29" s="14">
        <v>145</v>
      </c>
      <c r="B29" s="14" t="s">
        <v>39</v>
      </c>
      <c r="C29" s="14" t="s">
        <v>40</v>
      </c>
      <c r="D29" s="13">
        <v>1158</v>
      </c>
      <c r="E29" s="37">
        <v>89.08</v>
      </c>
      <c r="N29" s="1">
        <v>110</v>
      </c>
      <c r="O29" s="5">
        <v>951</v>
      </c>
      <c r="P29" s="5">
        <v>1151</v>
      </c>
      <c r="Q29" s="5">
        <v>1352</v>
      </c>
      <c r="R29" s="5">
        <v>1602</v>
      </c>
      <c r="S29" s="5">
        <v>1803</v>
      </c>
      <c r="T29" s="5">
        <v>1252</v>
      </c>
      <c r="U29" s="6">
        <v>1130</v>
      </c>
      <c r="V29" s="6">
        <v>1355</v>
      </c>
      <c r="W29" s="6">
        <v>1580</v>
      </c>
      <c r="X29" s="6">
        <v>1861</v>
      </c>
      <c r="Y29" s="6">
        <v>2085</v>
      </c>
      <c r="Z29" s="6">
        <v>1467</v>
      </c>
      <c r="AA29" s="7" t="s">
        <v>19</v>
      </c>
      <c r="AB29" s="7" t="s">
        <v>19</v>
      </c>
      <c r="AC29" s="7" t="s">
        <v>19</v>
      </c>
      <c r="AD29" s="7" t="s">
        <v>19</v>
      </c>
      <c r="AE29" s="7" t="s">
        <v>19</v>
      </c>
      <c r="AF29" s="7" t="s">
        <v>19</v>
      </c>
    </row>
    <row r="30" spans="1:32" ht="15" thickBot="1" x14ac:dyDescent="0.35">
      <c r="A30" s="14">
        <v>150</v>
      </c>
      <c r="B30" s="14" t="s">
        <v>39</v>
      </c>
      <c r="C30" s="14" t="s">
        <v>40</v>
      </c>
      <c r="D30" s="13">
        <v>1188</v>
      </c>
      <c r="E30" s="37">
        <v>91.38</v>
      </c>
      <c r="N30" s="1">
        <v>115</v>
      </c>
      <c r="O30" s="5">
        <v>981</v>
      </c>
      <c r="P30" s="5">
        <v>1190</v>
      </c>
      <c r="Q30" s="5">
        <v>1400</v>
      </c>
      <c r="R30" s="5">
        <v>1661</v>
      </c>
      <c r="S30" s="5">
        <v>1871</v>
      </c>
      <c r="T30" s="5">
        <v>1295</v>
      </c>
      <c r="U30" s="6">
        <v>1163</v>
      </c>
      <c r="V30" s="6">
        <v>1398</v>
      </c>
      <c r="W30" s="6">
        <v>1633</v>
      </c>
      <c r="X30" s="6">
        <v>1927</v>
      </c>
      <c r="Y30" s="6">
        <v>2162</v>
      </c>
      <c r="Z30" s="6">
        <v>1516</v>
      </c>
      <c r="AA30" s="7" t="s">
        <v>19</v>
      </c>
      <c r="AB30" s="7" t="s">
        <v>19</v>
      </c>
      <c r="AC30" s="7" t="s">
        <v>19</v>
      </c>
      <c r="AD30" s="7" t="s">
        <v>19</v>
      </c>
      <c r="AE30" s="7" t="s">
        <v>19</v>
      </c>
      <c r="AF30" s="7" t="s">
        <v>19</v>
      </c>
    </row>
    <row r="31" spans="1:32" ht="15" thickBot="1" x14ac:dyDescent="0.35">
      <c r="A31" s="14" t="s">
        <v>128</v>
      </c>
      <c r="B31" s="14" t="s">
        <v>41</v>
      </c>
      <c r="C31" s="14" t="s">
        <v>40</v>
      </c>
      <c r="D31" s="13">
        <v>200</v>
      </c>
      <c r="E31" s="37" t="s">
        <v>19</v>
      </c>
      <c r="N31" s="1">
        <v>120</v>
      </c>
      <c r="O31" s="5">
        <v>1010</v>
      </c>
      <c r="P31" s="5">
        <v>1229</v>
      </c>
      <c r="Q31" s="5">
        <v>1447</v>
      </c>
      <c r="R31" s="5">
        <v>1721</v>
      </c>
      <c r="S31" s="5">
        <v>1939</v>
      </c>
      <c r="T31" s="5">
        <v>1338</v>
      </c>
      <c r="U31" s="6">
        <v>1197</v>
      </c>
      <c r="V31" s="6">
        <v>1442</v>
      </c>
      <c r="W31" s="6">
        <v>1687</v>
      </c>
      <c r="X31" s="6">
        <v>1993</v>
      </c>
      <c r="Y31" s="6">
        <v>2238</v>
      </c>
      <c r="Z31" s="6">
        <v>1564</v>
      </c>
      <c r="AA31" s="7" t="s">
        <v>19</v>
      </c>
      <c r="AB31" s="7" t="s">
        <v>19</v>
      </c>
      <c r="AC31" s="7" t="s">
        <v>19</v>
      </c>
      <c r="AD31" s="7" t="s">
        <v>19</v>
      </c>
      <c r="AE31" s="7" t="s">
        <v>19</v>
      </c>
      <c r="AF31" s="7" t="s">
        <v>19</v>
      </c>
    </row>
    <row r="32" spans="1:32" ht="15" thickBot="1" x14ac:dyDescent="0.35">
      <c r="A32" s="14">
        <v>20</v>
      </c>
      <c r="B32" s="14" t="s">
        <v>41</v>
      </c>
      <c r="C32" s="14" t="s">
        <v>40</v>
      </c>
      <c r="D32" s="13">
        <v>455</v>
      </c>
      <c r="E32" s="37">
        <v>26.76</v>
      </c>
      <c r="N32" s="1">
        <v>125</v>
      </c>
      <c r="O32" s="5">
        <v>1040</v>
      </c>
      <c r="P32" s="5">
        <v>1268</v>
      </c>
      <c r="Q32" s="5">
        <v>1495</v>
      </c>
      <c r="R32" s="5">
        <v>1780</v>
      </c>
      <c r="S32" s="5">
        <v>2007</v>
      </c>
      <c r="T32" s="5">
        <v>1381</v>
      </c>
      <c r="U32" s="6">
        <v>1230</v>
      </c>
      <c r="V32" s="6">
        <v>1485</v>
      </c>
      <c r="W32" s="6">
        <v>1741</v>
      </c>
      <c r="X32" s="6">
        <v>2060</v>
      </c>
      <c r="Y32" s="6">
        <v>2315</v>
      </c>
      <c r="Z32" s="6">
        <v>1613</v>
      </c>
      <c r="AA32" s="7" t="s">
        <v>19</v>
      </c>
      <c r="AB32" s="7" t="s">
        <v>19</v>
      </c>
      <c r="AC32" s="7" t="s">
        <v>19</v>
      </c>
      <c r="AD32" s="7" t="s">
        <v>19</v>
      </c>
      <c r="AE32" s="7" t="s">
        <v>19</v>
      </c>
      <c r="AF32" s="7" t="s">
        <v>19</v>
      </c>
    </row>
    <row r="33" spans="1:32" ht="15" thickBot="1" x14ac:dyDescent="0.35">
      <c r="A33" s="14">
        <v>25</v>
      </c>
      <c r="B33" s="14" t="s">
        <v>41</v>
      </c>
      <c r="C33" s="14" t="s">
        <v>40</v>
      </c>
      <c r="D33" s="13">
        <v>494</v>
      </c>
      <c r="E33" s="37">
        <v>29.06</v>
      </c>
      <c r="N33" s="1">
        <v>130</v>
      </c>
      <c r="O33" s="5">
        <v>1070</v>
      </c>
      <c r="P33" s="5">
        <v>1306</v>
      </c>
      <c r="Q33" s="5">
        <v>1543</v>
      </c>
      <c r="R33" s="5">
        <v>1839</v>
      </c>
      <c r="S33" s="5">
        <v>2076</v>
      </c>
      <c r="T33" s="5">
        <v>1425</v>
      </c>
      <c r="U33" s="6">
        <v>1263</v>
      </c>
      <c r="V33" s="6">
        <v>1529</v>
      </c>
      <c r="W33" s="6">
        <v>1794</v>
      </c>
      <c r="X33" s="6">
        <v>2126</v>
      </c>
      <c r="Y33" s="6">
        <v>2392</v>
      </c>
      <c r="Z33" s="6">
        <v>1661</v>
      </c>
      <c r="AA33" s="7" t="s">
        <v>19</v>
      </c>
      <c r="AB33" s="7" t="s">
        <v>19</v>
      </c>
      <c r="AC33" s="7" t="s">
        <v>19</v>
      </c>
      <c r="AD33" s="7" t="s">
        <v>19</v>
      </c>
      <c r="AE33" s="7" t="s">
        <v>19</v>
      </c>
      <c r="AF33" s="7" t="s">
        <v>19</v>
      </c>
    </row>
    <row r="34" spans="1:32" ht="15" thickBot="1" x14ac:dyDescent="0.35">
      <c r="A34" s="14">
        <v>30</v>
      </c>
      <c r="B34" s="14" t="s">
        <v>41</v>
      </c>
      <c r="C34" s="14" t="s">
        <v>40</v>
      </c>
      <c r="D34" s="13">
        <v>532</v>
      </c>
      <c r="E34" s="37">
        <v>31.29</v>
      </c>
      <c r="N34" s="1">
        <v>135</v>
      </c>
      <c r="O34" s="5">
        <v>1099</v>
      </c>
      <c r="P34" s="5">
        <v>1345</v>
      </c>
      <c r="Q34" s="5">
        <v>1591</v>
      </c>
      <c r="R34" s="5">
        <v>1898</v>
      </c>
      <c r="S34" s="5">
        <v>2144</v>
      </c>
      <c r="T34" s="5">
        <v>1468</v>
      </c>
      <c r="U34" s="6">
        <v>1296</v>
      </c>
      <c r="V34" s="6">
        <v>1572</v>
      </c>
      <c r="W34" s="6">
        <v>1848</v>
      </c>
      <c r="X34" s="6">
        <v>2192</v>
      </c>
      <c r="Y34" s="6">
        <v>2468</v>
      </c>
      <c r="Z34" s="6">
        <v>1710</v>
      </c>
      <c r="AA34" s="7" t="s">
        <v>19</v>
      </c>
      <c r="AB34" s="7" t="s">
        <v>19</v>
      </c>
      <c r="AC34" s="7" t="s">
        <v>19</v>
      </c>
      <c r="AD34" s="7" t="s">
        <v>19</v>
      </c>
      <c r="AE34" s="7" t="s">
        <v>19</v>
      </c>
      <c r="AF34" s="7" t="s">
        <v>19</v>
      </c>
    </row>
    <row r="35" spans="1:32" ht="15" thickBot="1" x14ac:dyDescent="0.35">
      <c r="A35" s="14">
        <v>35</v>
      </c>
      <c r="B35" s="14" t="s">
        <v>41</v>
      </c>
      <c r="C35" s="14" t="s">
        <v>40</v>
      </c>
      <c r="D35" s="13">
        <v>571</v>
      </c>
      <c r="E35" s="37">
        <v>33.590000000000003</v>
      </c>
      <c r="N35" s="1">
        <v>140</v>
      </c>
      <c r="O35" s="5">
        <v>1129</v>
      </c>
      <c r="P35" s="5">
        <v>1384</v>
      </c>
      <c r="Q35" s="5">
        <v>1639</v>
      </c>
      <c r="R35" s="5">
        <v>1957</v>
      </c>
      <c r="S35" s="5">
        <v>2212</v>
      </c>
      <c r="T35" s="5">
        <v>1511</v>
      </c>
      <c r="U35" s="6">
        <v>1329</v>
      </c>
      <c r="V35" s="6">
        <v>1615</v>
      </c>
      <c r="W35" s="6">
        <v>1901</v>
      </c>
      <c r="X35" s="6">
        <v>2259</v>
      </c>
      <c r="Y35" s="6">
        <v>2545</v>
      </c>
      <c r="Z35" s="6">
        <v>1758</v>
      </c>
      <c r="AA35" s="7" t="s">
        <v>19</v>
      </c>
      <c r="AB35" s="7" t="s">
        <v>19</v>
      </c>
      <c r="AC35" s="7" t="s">
        <v>19</v>
      </c>
      <c r="AD35" s="7" t="s">
        <v>19</v>
      </c>
      <c r="AE35" s="7" t="s">
        <v>19</v>
      </c>
      <c r="AF35" s="7" t="s">
        <v>19</v>
      </c>
    </row>
    <row r="36" spans="1:32" ht="15" thickBot="1" x14ac:dyDescent="0.35">
      <c r="A36" s="14">
        <v>40</v>
      </c>
      <c r="B36" s="14" t="s">
        <v>41</v>
      </c>
      <c r="C36" s="14" t="s">
        <v>40</v>
      </c>
      <c r="D36" s="13">
        <v>610</v>
      </c>
      <c r="E36" s="37">
        <v>35.880000000000003</v>
      </c>
      <c r="N36" s="1">
        <v>145</v>
      </c>
      <c r="O36" s="5">
        <v>1158</v>
      </c>
      <c r="P36" s="5">
        <v>1422</v>
      </c>
      <c r="Q36" s="5">
        <v>1686</v>
      </c>
      <c r="R36" s="5">
        <v>2017</v>
      </c>
      <c r="S36" s="5">
        <v>2281</v>
      </c>
      <c r="T36" s="5">
        <v>1554</v>
      </c>
      <c r="U36" s="6">
        <v>1363</v>
      </c>
      <c r="V36" s="6">
        <v>1659</v>
      </c>
      <c r="W36" s="6">
        <v>1955</v>
      </c>
      <c r="X36" s="6">
        <v>2325</v>
      </c>
      <c r="Y36" s="6">
        <v>2621</v>
      </c>
      <c r="Z36" s="6">
        <v>1807</v>
      </c>
      <c r="AA36" s="7" t="s">
        <v>19</v>
      </c>
      <c r="AB36" s="7" t="s">
        <v>19</v>
      </c>
      <c r="AC36" s="7" t="s">
        <v>19</v>
      </c>
      <c r="AD36" s="7" t="s">
        <v>19</v>
      </c>
      <c r="AE36" s="7" t="s">
        <v>19</v>
      </c>
      <c r="AF36" s="7" t="s">
        <v>19</v>
      </c>
    </row>
    <row r="37" spans="1:32" ht="15" thickBot="1" x14ac:dyDescent="0.35">
      <c r="A37" s="14">
        <v>45</v>
      </c>
      <c r="B37" s="14" t="s">
        <v>41</v>
      </c>
      <c r="C37" s="14" t="s">
        <v>40</v>
      </c>
      <c r="D37" s="13">
        <v>648</v>
      </c>
      <c r="E37" s="37">
        <v>38.119999999999997</v>
      </c>
      <c r="N37" s="1">
        <v>150</v>
      </c>
      <c r="O37" s="5">
        <v>1188</v>
      </c>
      <c r="P37" s="5">
        <v>1461</v>
      </c>
      <c r="Q37" s="5">
        <v>1734</v>
      </c>
      <c r="R37" s="5">
        <v>2076</v>
      </c>
      <c r="S37" s="5">
        <v>2349</v>
      </c>
      <c r="T37" s="5">
        <v>1598</v>
      </c>
      <c r="U37" s="6">
        <v>1396</v>
      </c>
      <c r="V37" s="6">
        <v>1702</v>
      </c>
      <c r="W37" s="6">
        <v>2009</v>
      </c>
      <c r="X37" s="6">
        <v>2392</v>
      </c>
      <c r="Y37" s="6">
        <v>2698</v>
      </c>
      <c r="Z37" s="6">
        <v>1855</v>
      </c>
      <c r="AA37" s="7" t="s">
        <v>19</v>
      </c>
      <c r="AB37" s="7" t="s">
        <v>19</v>
      </c>
      <c r="AC37" s="7" t="s">
        <v>19</v>
      </c>
      <c r="AD37" s="7" t="s">
        <v>19</v>
      </c>
      <c r="AE37" s="7" t="s">
        <v>19</v>
      </c>
      <c r="AF37" s="7" t="s">
        <v>19</v>
      </c>
    </row>
    <row r="38" spans="1:32" ht="15" thickBot="1" x14ac:dyDescent="0.35">
      <c r="A38" s="14">
        <v>50</v>
      </c>
      <c r="B38" s="14" t="s">
        <v>41</v>
      </c>
      <c r="C38" s="14" t="s">
        <v>40</v>
      </c>
      <c r="D38" s="13">
        <v>687</v>
      </c>
      <c r="E38" s="37">
        <v>40.409999999999997</v>
      </c>
    </row>
    <row r="39" spans="1:32" ht="15" thickBot="1" x14ac:dyDescent="0.35">
      <c r="A39" s="14">
        <v>55</v>
      </c>
      <c r="B39" s="14" t="s">
        <v>41</v>
      </c>
      <c r="C39" s="14" t="s">
        <v>40</v>
      </c>
      <c r="D39" s="13">
        <v>726</v>
      </c>
      <c r="E39" s="37">
        <v>42.71</v>
      </c>
    </row>
    <row r="40" spans="1:32" ht="15" thickBot="1" x14ac:dyDescent="0.35">
      <c r="A40" s="14">
        <v>60</v>
      </c>
      <c r="B40" s="14" t="s">
        <v>41</v>
      </c>
      <c r="C40" s="14" t="s">
        <v>40</v>
      </c>
      <c r="D40" s="13">
        <v>764</v>
      </c>
      <c r="E40" s="37">
        <v>44.94</v>
      </c>
    </row>
    <row r="41" spans="1:32" ht="15" thickBot="1" x14ac:dyDescent="0.35">
      <c r="A41" s="14">
        <v>65</v>
      </c>
      <c r="B41" s="14" t="s">
        <v>41</v>
      </c>
      <c r="C41" s="14" t="s">
        <v>40</v>
      </c>
      <c r="D41" s="13">
        <v>803</v>
      </c>
      <c r="E41" s="37">
        <v>47.24</v>
      </c>
    </row>
    <row r="42" spans="1:32" ht="15" thickBot="1" x14ac:dyDescent="0.35">
      <c r="A42" s="14">
        <v>70</v>
      </c>
      <c r="B42" s="14" t="s">
        <v>41</v>
      </c>
      <c r="C42" s="14" t="s">
        <v>40</v>
      </c>
      <c r="D42" s="13">
        <v>842</v>
      </c>
      <c r="E42" s="37">
        <v>49.53</v>
      </c>
    </row>
    <row r="43" spans="1:32" ht="15" thickBot="1" x14ac:dyDescent="0.35">
      <c r="A43" s="14">
        <v>75</v>
      </c>
      <c r="B43" s="14" t="s">
        <v>41</v>
      </c>
      <c r="C43" s="14" t="s">
        <v>40</v>
      </c>
      <c r="D43" s="13">
        <v>881</v>
      </c>
      <c r="E43" s="37">
        <v>51.82</v>
      </c>
    </row>
    <row r="44" spans="1:32" ht="15" thickBot="1" x14ac:dyDescent="0.35">
      <c r="A44" s="14">
        <v>80</v>
      </c>
      <c r="B44" s="14" t="s">
        <v>41</v>
      </c>
      <c r="C44" s="14" t="s">
        <v>40</v>
      </c>
      <c r="D44" s="13">
        <v>919</v>
      </c>
      <c r="E44" s="37">
        <v>54.06</v>
      </c>
    </row>
    <row r="45" spans="1:32" ht="15" thickBot="1" x14ac:dyDescent="0.35">
      <c r="A45" s="14">
        <v>85</v>
      </c>
      <c r="B45" s="14" t="s">
        <v>41</v>
      </c>
      <c r="C45" s="14" t="s">
        <v>40</v>
      </c>
      <c r="D45" s="13">
        <v>958</v>
      </c>
      <c r="E45" s="37">
        <v>56.35</v>
      </c>
    </row>
    <row r="46" spans="1:32" ht="15" thickBot="1" x14ac:dyDescent="0.35">
      <c r="A46" s="14">
        <v>90</v>
      </c>
      <c r="B46" s="14" t="s">
        <v>41</v>
      </c>
      <c r="C46" s="14" t="s">
        <v>40</v>
      </c>
      <c r="D46" s="13">
        <v>997</v>
      </c>
      <c r="E46" s="37">
        <v>58.65</v>
      </c>
    </row>
    <row r="47" spans="1:32" ht="15" thickBot="1" x14ac:dyDescent="0.35">
      <c r="A47" s="14">
        <v>95</v>
      </c>
      <c r="B47" s="14" t="s">
        <v>41</v>
      </c>
      <c r="C47" s="14" t="s">
        <v>40</v>
      </c>
      <c r="D47" s="13">
        <v>1035</v>
      </c>
      <c r="E47" s="37">
        <v>60.88</v>
      </c>
    </row>
    <row r="48" spans="1:32" ht="15" thickBot="1" x14ac:dyDescent="0.35">
      <c r="A48" s="14">
        <v>100</v>
      </c>
      <c r="B48" s="14" t="s">
        <v>41</v>
      </c>
      <c r="C48" s="14" t="s">
        <v>40</v>
      </c>
      <c r="D48" s="13">
        <v>1074</v>
      </c>
      <c r="E48" s="37">
        <v>63.18</v>
      </c>
    </row>
    <row r="49" spans="1:5" ht="15" thickBot="1" x14ac:dyDescent="0.35">
      <c r="A49" s="14">
        <v>105</v>
      </c>
      <c r="B49" s="14" t="s">
        <v>41</v>
      </c>
      <c r="C49" s="14" t="s">
        <v>40</v>
      </c>
      <c r="D49" s="13">
        <v>1113</v>
      </c>
      <c r="E49" s="37">
        <v>65.47</v>
      </c>
    </row>
    <row r="50" spans="1:5" ht="15" thickBot="1" x14ac:dyDescent="0.35">
      <c r="A50" s="14">
        <v>110</v>
      </c>
      <c r="B50" s="14" t="s">
        <v>41</v>
      </c>
      <c r="C50" s="14" t="s">
        <v>40</v>
      </c>
      <c r="D50" s="13">
        <v>1151</v>
      </c>
      <c r="E50" s="37">
        <v>67.709999999999994</v>
      </c>
    </row>
    <row r="51" spans="1:5" ht="15" thickBot="1" x14ac:dyDescent="0.35">
      <c r="A51" s="14">
        <v>115</v>
      </c>
      <c r="B51" s="14" t="s">
        <v>41</v>
      </c>
      <c r="C51" s="14" t="s">
        <v>40</v>
      </c>
      <c r="D51" s="13">
        <v>1190</v>
      </c>
      <c r="E51" s="37">
        <v>70</v>
      </c>
    </row>
    <row r="52" spans="1:5" ht="15" thickBot="1" x14ac:dyDescent="0.35">
      <c r="A52" s="14">
        <v>120</v>
      </c>
      <c r="B52" s="14" t="s">
        <v>41</v>
      </c>
      <c r="C52" s="14" t="s">
        <v>40</v>
      </c>
      <c r="D52" s="13">
        <v>1229</v>
      </c>
      <c r="E52" s="37">
        <v>72.290000000000006</v>
      </c>
    </row>
    <row r="53" spans="1:5" ht="15" thickBot="1" x14ac:dyDescent="0.35">
      <c r="A53" s="14">
        <v>125</v>
      </c>
      <c r="B53" s="14" t="s">
        <v>41</v>
      </c>
      <c r="C53" s="14" t="s">
        <v>40</v>
      </c>
      <c r="D53" s="13">
        <v>1268</v>
      </c>
      <c r="E53" s="37">
        <v>74.59</v>
      </c>
    </row>
    <row r="54" spans="1:5" ht="15" thickBot="1" x14ac:dyDescent="0.35">
      <c r="A54" s="14">
        <v>130</v>
      </c>
      <c r="B54" s="14" t="s">
        <v>41</v>
      </c>
      <c r="C54" s="14" t="s">
        <v>40</v>
      </c>
      <c r="D54" s="13">
        <v>1306</v>
      </c>
      <c r="E54" s="37">
        <v>76.819999999999993</v>
      </c>
    </row>
    <row r="55" spans="1:5" ht="15" thickBot="1" x14ac:dyDescent="0.35">
      <c r="A55" s="14">
        <v>135</v>
      </c>
      <c r="B55" s="14" t="s">
        <v>41</v>
      </c>
      <c r="C55" s="14" t="s">
        <v>40</v>
      </c>
      <c r="D55" s="13">
        <v>1345</v>
      </c>
      <c r="E55" s="37">
        <v>79.12</v>
      </c>
    </row>
    <row r="56" spans="1:5" ht="15" thickBot="1" x14ac:dyDescent="0.35">
      <c r="A56" s="14">
        <v>140</v>
      </c>
      <c r="B56" s="14" t="s">
        <v>41</v>
      </c>
      <c r="C56" s="14" t="s">
        <v>40</v>
      </c>
      <c r="D56" s="13">
        <v>1384</v>
      </c>
      <c r="E56" s="37">
        <v>81.41</v>
      </c>
    </row>
    <row r="57" spans="1:5" ht="15" thickBot="1" x14ac:dyDescent="0.35">
      <c r="A57" s="14">
        <v>145</v>
      </c>
      <c r="B57" s="14" t="s">
        <v>41</v>
      </c>
      <c r="C57" s="14" t="s">
        <v>40</v>
      </c>
      <c r="D57" s="13">
        <v>1422</v>
      </c>
      <c r="E57" s="37">
        <v>83.65</v>
      </c>
    </row>
    <row r="58" spans="1:5" ht="15" thickBot="1" x14ac:dyDescent="0.35">
      <c r="A58" s="14">
        <v>150</v>
      </c>
      <c r="B58" s="14" t="s">
        <v>41</v>
      </c>
      <c r="C58" s="14" t="s">
        <v>40</v>
      </c>
      <c r="D58" s="13">
        <v>1461</v>
      </c>
      <c r="E58" s="37">
        <v>85.94</v>
      </c>
    </row>
    <row r="59" spans="1:5" ht="15" thickBot="1" x14ac:dyDescent="0.35">
      <c r="A59" s="14" t="s">
        <v>128</v>
      </c>
      <c r="B59" s="14" t="s">
        <v>42</v>
      </c>
      <c r="C59" s="14" t="s">
        <v>40</v>
      </c>
      <c r="D59" s="13">
        <v>200</v>
      </c>
      <c r="E59" s="37" t="s">
        <v>19</v>
      </c>
    </row>
    <row r="60" spans="1:5" ht="15" thickBot="1" x14ac:dyDescent="0.35">
      <c r="A60" s="14">
        <v>20</v>
      </c>
      <c r="B60" s="14" t="s">
        <v>42</v>
      </c>
      <c r="C60" s="14" t="s">
        <v>40</v>
      </c>
      <c r="D60" s="13">
        <v>491</v>
      </c>
      <c r="E60" s="37">
        <v>23.38</v>
      </c>
    </row>
    <row r="61" spans="1:5" ht="15" thickBot="1" x14ac:dyDescent="0.35">
      <c r="A61" s="14">
        <v>25</v>
      </c>
      <c r="B61" s="14" t="s">
        <v>42</v>
      </c>
      <c r="C61" s="14" t="s">
        <v>40</v>
      </c>
      <c r="D61" s="13">
        <v>539</v>
      </c>
      <c r="E61" s="37">
        <v>25.67</v>
      </c>
    </row>
    <row r="62" spans="1:5" ht="15" thickBot="1" x14ac:dyDescent="0.35">
      <c r="A62" s="14">
        <v>30</v>
      </c>
      <c r="B62" s="14" t="s">
        <v>42</v>
      </c>
      <c r="C62" s="14" t="s">
        <v>40</v>
      </c>
      <c r="D62" s="13">
        <v>587</v>
      </c>
      <c r="E62" s="37">
        <v>27.95</v>
      </c>
    </row>
    <row r="63" spans="1:5" ht="15" thickBot="1" x14ac:dyDescent="0.35">
      <c r="A63" s="14">
        <v>35</v>
      </c>
      <c r="B63" s="14" t="s">
        <v>42</v>
      </c>
      <c r="C63" s="14" t="s">
        <v>40</v>
      </c>
      <c r="D63" s="13">
        <v>635</v>
      </c>
      <c r="E63" s="37">
        <v>30.24</v>
      </c>
    </row>
    <row r="64" spans="1:5" ht="15" thickBot="1" x14ac:dyDescent="0.35">
      <c r="A64" s="14">
        <v>40</v>
      </c>
      <c r="B64" s="14" t="s">
        <v>42</v>
      </c>
      <c r="C64" s="14" t="s">
        <v>40</v>
      </c>
      <c r="D64" s="13">
        <v>682</v>
      </c>
      <c r="E64" s="37">
        <v>32.479999999999997</v>
      </c>
    </row>
    <row r="65" spans="1:5" ht="15" thickBot="1" x14ac:dyDescent="0.35">
      <c r="A65" s="14">
        <v>45</v>
      </c>
      <c r="B65" s="14" t="s">
        <v>42</v>
      </c>
      <c r="C65" s="14" t="s">
        <v>40</v>
      </c>
      <c r="D65" s="13">
        <v>730</v>
      </c>
      <c r="E65" s="37">
        <v>34.76</v>
      </c>
    </row>
    <row r="66" spans="1:5" ht="15" thickBot="1" x14ac:dyDescent="0.35">
      <c r="A66" s="14">
        <v>50</v>
      </c>
      <c r="B66" s="14" t="s">
        <v>42</v>
      </c>
      <c r="C66" s="14" t="s">
        <v>40</v>
      </c>
      <c r="D66" s="13">
        <v>778</v>
      </c>
      <c r="E66" s="37">
        <v>37.049999999999997</v>
      </c>
    </row>
    <row r="67" spans="1:5" ht="15" thickBot="1" x14ac:dyDescent="0.35">
      <c r="A67" s="14">
        <v>55</v>
      </c>
      <c r="B67" s="14" t="s">
        <v>42</v>
      </c>
      <c r="C67" s="14" t="s">
        <v>40</v>
      </c>
      <c r="D67" s="13">
        <v>826</v>
      </c>
      <c r="E67" s="37">
        <v>39.33</v>
      </c>
    </row>
    <row r="68" spans="1:5" ht="15" thickBot="1" x14ac:dyDescent="0.35">
      <c r="A68" s="14">
        <v>60</v>
      </c>
      <c r="B68" s="14" t="s">
        <v>42</v>
      </c>
      <c r="C68" s="14" t="s">
        <v>40</v>
      </c>
      <c r="D68" s="13">
        <v>874</v>
      </c>
      <c r="E68" s="37">
        <v>41.62</v>
      </c>
    </row>
    <row r="69" spans="1:5" ht="15" thickBot="1" x14ac:dyDescent="0.35">
      <c r="A69" s="14">
        <v>65</v>
      </c>
      <c r="B69" s="14" t="s">
        <v>42</v>
      </c>
      <c r="C69" s="14" t="s">
        <v>40</v>
      </c>
      <c r="D69" s="13">
        <v>922</v>
      </c>
      <c r="E69" s="37">
        <v>43.9</v>
      </c>
    </row>
    <row r="70" spans="1:5" ht="15" thickBot="1" x14ac:dyDescent="0.35">
      <c r="A70" s="14">
        <v>70</v>
      </c>
      <c r="B70" s="14" t="s">
        <v>42</v>
      </c>
      <c r="C70" s="14" t="s">
        <v>40</v>
      </c>
      <c r="D70" s="13">
        <v>969</v>
      </c>
      <c r="E70" s="37">
        <v>46.14</v>
      </c>
    </row>
    <row r="71" spans="1:5" ht="15" thickBot="1" x14ac:dyDescent="0.35">
      <c r="A71" s="14">
        <v>75</v>
      </c>
      <c r="B71" s="14" t="s">
        <v>42</v>
      </c>
      <c r="C71" s="14" t="s">
        <v>40</v>
      </c>
      <c r="D71" s="13">
        <v>1017</v>
      </c>
      <c r="E71" s="37">
        <v>48.43</v>
      </c>
    </row>
    <row r="72" spans="1:5" ht="15" thickBot="1" x14ac:dyDescent="0.35">
      <c r="A72" s="14">
        <v>80</v>
      </c>
      <c r="B72" s="14" t="s">
        <v>42</v>
      </c>
      <c r="C72" s="14" t="s">
        <v>40</v>
      </c>
      <c r="D72" s="13">
        <v>1065</v>
      </c>
      <c r="E72" s="37">
        <v>50.71</v>
      </c>
    </row>
    <row r="73" spans="1:5" ht="15" thickBot="1" x14ac:dyDescent="0.35">
      <c r="A73" s="14">
        <v>85</v>
      </c>
      <c r="B73" s="14" t="s">
        <v>42</v>
      </c>
      <c r="C73" s="14" t="s">
        <v>40</v>
      </c>
      <c r="D73" s="13">
        <v>1113</v>
      </c>
      <c r="E73" s="37">
        <v>53</v>
      </c>
    </row>
    <row r="74" spans="1:5" ht="15" thickBot="1" x14ac:dyDescent="0.35">
      <c r="A74" s="14">
        <v>90</v>
      </c>
      <c r="B74" s="14" t="s">
        <v>42</v>
      </c>
      <c r="C74" s="14" t="s">
        <v>40</v>
      </c>
      <c r="D74" s="13">
        <v>1161</v>
      </c>
      <c r="E74" s="37">
        <v>55.29</v>
      </c>
    </row>
    <row r="75" spans="1:5" ht="15" thickBot="1" x14ac:dyDescent="0.35">
      <c r="A75" s="14">
        <v>95</v>
      </c>
      <c r="B75" s="14" t="s">
        <v>42</v>
      </c>
      <c r="C75" s="14" t="s">
        <v>40</v>
      </c>
      <c r="D75" s="13">
        <v>1208</v>
      </c>
      <c r="E75" s="37">
        <v>57.52</v>
      </c>
    </row>
    <row r="76" spans="1:5" ht="15" thickBot="1" x14ac:dyDescent="0.35">
      <c r="A76" s="14">
        <v>100</v>
      </c>
      <c r="B76" s="14" t="s">
        <v>42</v>
      </c>
      <c r="C76" s="14" t="s">
        <v>40</v>
      </c>
      <c r="D76" s="13">
        <v>1256</v>
      </c>
      <c r="E76" s="37">
        <v>59.81</v>
      </c>
    </row>
    <row r="77" spans="1:5" ht="15" thickBot="1" x14ac:dyDescent="0.35">
      <c r="A77" s="14">
        <v>105</v>
      </c>
      <c r="B77" s="14" t="s">
        <v>42</v>
      </c>
      <c r="C77" s="14" t="s">
        <v>40</v>
      </c>
      <c r="D77" s="13">
        <v>1304</v>
      </c>
      <c r="E77" s="37">
        <v>62.1</v>
      </c>
    </row>
    <row r="78" spans="1:5" ht="15" thickBot="1" x14ac:dyDescent="0.35">
      <c r="A78" s="14">
        <v>110</v>
      </c>
      <c r="B78" s="14" t="s">
        <v>42</v>
      </c>
      <c r="C78" s="14" t="s">
        <v>40</v>
      </c>
      <c r="D78" s="13">
        <v>1352</v>
      </c>
      <c r="E78" s="37">
        <v>64.38</v>
      </c>
    </row>
    <row r="79" spans="1:5" ht="15" thickBot="1" x14ac:dyDescent="0.35">
      <c r="A79" s="14">
        <v>115</v>
      </c>
      <c r="B79" s="14" t="s">
        <v>42</v>
      </c>
      <c r="C79" s="14" t="s">
        <v>40</v>
      </c>
      <c r="D79" s="13">
        <v>1400</v>
      </c>
      <c r="E79" s="37">
        <v>66.67</v>
      </c>
    </row>
    <row r="80" spans="1:5" ht="15" thickBot="1" x14ac:dyDescent="0.35">
      <c r="A80" s="14">
        <v>120</v>
      </c>
      <c r="B80" s="14" t="s">
        <v>42</v>
      </c>
      <c r="C80" s="14" t="s">
        <v>40</v>
      </c>
      <c r="D80" s="13">
        <v>1447</v>
      </c>
      <c r="E80" s="37">
        <v>68.900000000000006</v>
      </c>
    </row>
    <row r="81" spans="1:5" ht="15" thickBot="1" x14ac:dyDescent="0.35">
      <c r="A81" s="14">
        <v>125</v>
      </c>
      <c r="B81" s="14" t="s">
        <v>42</v>
      </c>
      <c r="C81" s="14" t="s">
        <v>40</v>
      </c>
      <c r="D81" s="13">
        <v>1495</v>
      </c>
      <c r="E81" s="37">
        <v>71.19</v>
      </c>
    </row>
    <row r="82" spans="1:5" ht="15" thickBot="1" x14ac:dyDescent="0.35">
      <c r="A82" s="14">
        <v>130</v>
      </c>
      <c r="B82" s="14" t="s">
        <v>42</v>
      </c>
      <c r="C82" s="14" t="s">
        <v>40</v>
      </c>
      <c r="D82" s="13">
        <v>1543</v>
      </c>
      <c r="E82" s="37">
        <v>73.48</v>
      </c>
    </row>
    <row r="83" spans="1:5" ht="15" thickBot="1" x14ac:dyDescent="0.35">
      <c r="A83" s="14">
        <v>135</v>
      </c>
      <c r="B83" s="14" t="s">
        <v>42</v>
      </c>
      <c r="C83" s="14" t="s">
        <v>40</v>
      </c>
      <c r="D83" s="13">
        <v>1591</v>
      </c>
      <c r="E83" s="37">
        <v>75.760000000000005</v>
      </c>
    </row>
    <row r="84" spans="1:5" ht="15" thickBot="1" x14ac:dyDescent="0.35">
      <c r="A84" s="14">
        <v>140</v>
      </c>
      <c r="B84" s="14" t="s">
        <v>42</v>
      </c>
      <c r="C84" s="14" t="s">
        <v>40</v>
      </c>
      <c r="D84" s="13">
        <v>1639</v>
      </c>
      <c r="E84" s="37">
        <v>78.05</v>
      </c>
    </row>
    <row r="85" spans="1:5" ht="15" thickBot="1" x14ac:dyDescent="0.35">
      <c r="A85" s="14">
        <v>145</v>
      </c>
      <c r="B85" s="14" t="s">
        <v>42</v>
      </c>
      <c r="C85" s="14" t="s">
        <v>40</v>
      </c>
      <c r="D85" s="13">
        <v>1686</v>
      </c>
      <c r="E85" s="37">
        <v>80.290000000000006</v>
      </c>
    </row>
    <row r="86" spans="1:5" ht="15" thickBot="1" x14ac:dyDescent="0.35">
      <c r="A86" s="14">
        <v>150</v>
      </c>
      <c r="B86" s="14" t="s">
        <v>42</v>
      </c>
      <c r="C86" s="14" t="s">
        <v>40</v>
      </c>
      <c r="D86" s="13">
        <v>1734</v>
      </c>
      <c r="E86" s="37">
        <v>82.57</v>
      </c>
    </row>
    <row r="87" spans="1:5" ht="15" thickBot="1" x14ac:dyDescent="0.35">
      <c r="A87" s="14" t="s">
        <v>128</v>
      </c>
      <c r="B87" s="14" t="s">
        <v>43</v>
      </c>
      <c r="C87" s="14" t="s">
        <v>40</v>
      </c>
      <c r="D87" s="13">
        <v>200</v>
      </c>
      <c r="E87" s="37" t="s">
        <v>19</v>
      </c>
    </row>
    <row r="88" spans="1:5" ht="15" thickBot="1" x14ac:dyDescent="0.35">
      <c r="A88" s="14">
        <v>20</v>
      </c>
      <c r="B88" s="14" t="s">
        <v>43</v>
      </c>
      <c r="C88" s="14" t="s">
        <v>40</v>
      </c>
      <c r="D88" s="13">
        <v>537</v>
      </c>
      <c r="E88" s="37">
        <v>20.65</v>
      </c>
    </row>
    <row r="89" spans="1:5" ht="15" thickBot="1" x14ac:dyDescent="0.35">
      <c r="A89" s="14">
        <v>25</v>
      </c>
      <c r="B89" s="14" t="s">
        <v>43</v>
      </c>
      <c r="C89" s="14" t="s">
        <v>40</v>
      </c>
      <c r="D89" s="13">
        <v>596</v>
      </c>
      <c r="E89" s="37">
        <v>22.92</v>
      </c>
    </row>
    <row r="90" spans="1:5" ht="15" thickBot="1" x14ac:dyDescent="0.35">
      <c r="A90" s="14">
        <v>30</v>
      </c>
      <c r="B90" s="14" t="s">
        <v>43</v>
      </c>
      <c r="C90" s="14" t="s">
        <v>40</v>
      </c>
      <c r="D90" s="13">
        <v>655</v>
      </c>
      <c r="E90" s="37">
        <v>25.19</v>
      </c>
    </row>
    <row r="91" spans="1:5" ht="15" thickBot="1" x14ac:dyDescent="0.35">
      <c r="A91" s="14">
        <v>35</v>
      </c>
      <c r="B91" s="14" t="s">
        <v>43</v>
      </c>
      <c r="C91" s="14" t="s">
        <v>40</v>
      </c>
      <c r="D91" s="13">
        <v>714</v>
      </c>
      <c r="E91" s="37">
        <v>27.46</v>
      </c>
    </row>
    <row r="92" spans="1:5" ht="15" thickBot="1" x14ac:dyDescent="0.35">
      <c r="A92" s="14">
        <v>40</v>
      </c>
      <c r="B92" s="14" t="s">
        <v>43</v>
      </c>
      <c r="C92" s="14" t="s">
        <v>40</v>
      </c>
      <c r="D92" s="13">
        <v>774</v>
      </c>
      <c r="E92" s="37">
        <v>29.77</v>
      </c>
    </row>
    <row r="93" spans="1:5" ht="15" thickBot="1" x14ac:dyDescent="0.35">
      <c r="A93" s="14">
        <v>45</v>
      </c>
      <c r="B93" s="14" t="s">
        <v>43</v>
      </c>
      <c r="C93" s="14" t="s">
        <v>40</v>
      </c>
      <c r="D93" s="13">
        <v>833</v>
      </c>
      <c r="E93" s="37">
        <v>32.04</v>
      </c>
    </row>
    <row r="94" spans="1:5" ht="15" thickBot="1" x14ac:dyDescent="0.35">
      <c r="A94" s="14">
        <v>50</v>
      </c>
      <c r="B94" s="14" t="s">
        <v>43</v>
      </c>
      <c r="C94" s="14" t="s">
        <v>40</v>
      </c>
      <c r="D94" s="13">
        <v>892</v>
      </c>
      <c r="E94" s="37">
        <v>34.31</v>
      </c>
    </row>
    <row r="95" spans="1:5" ht="15" thickBot="1" x14ac:dyDescent="0.35">
      <c r="A95" s="14">
        <v>55</v>
      </c>
      <c r="B95" s="14" t="s">
        <v>43</v>
      </c>
      <c r="C95" s="14" t="s">
        <v>40</v>
      </c>
      <c r="D95" s="13">
        <v>951</v>
      </c>
      <c r="E95" s="37">
        <v>36.58</v>
      </c>
    </row>
    <row r="96" spans="1:5" ht="15" thickBot="1" x14ac:dyDescent="0.35">
      <c r="A96" s="14">
        <v>60</v>
      </c>
      <c r="B96" s="14" t="s">
        <v>43</v>
      </c>
      <c r="C96" s="14" t="s">
        <v>40</v>
      </c>
      <c r="D96" s="13">
        <v>1010</v>
      </c>
      <c r="E96" s="37">
        <v>38.85</v>
      </c>
    </row>
    <row r="97" spans="1:5" ht="15" thickBot="1" x14ac:dyDescent="0.35">
      <c r="A97" s="14">
        <v>65</v>
      </c>
      <c r="B97" s="14" t="s">
        <v>43</v>
      </c>
      <c r="C97" s="14" t="s">
        <v>40</v>
      </c>
      <c r="D97" s="13">
        <v>1070</v>
      </c>
      <c r="E97" s="37">
        <v>41.15</v>
      </c>
    </row>
    <row r="98" spans="1:5" ht="15" thickBot="1" x14ac:dyDescent="0.35">
      <c r="A98" s="14">
        <v>70</v>
      </c>
      <c r="B98" s="14" t="s">
        <v>43</v>
      </c>
      <c r="C98" s="14" t="s">
        <v>40</v>
      </c>
      <c r="D98" s="13">
        <v>1129</v>
      </c>
      <c r="E98" s="37">
        <v>43.42</v>
      </c>
    </row>
    <row r="99" spans="1:5" ht="15" thickBot="1" x14ac:dyDescent="0.35">
      <c r="A99" s="14">
        <v>75</v>
      </c>
      <c r="B99" s="14" t="s">
        <v>43</v>
      </c>
      <c r="C99" s="14" t="s">
        <v>40</v>
      </c>
      <c r="D99" s="13">
        <v>1188</v>
      </c>
      <c r="E99" s="37">
        <v>45.69</v>
      </c>
    </row>
    <row r="100" spans="1:5" ht="15" thickBot="1" x14ac:dyDescent="0.35">
      <c r="A100" s="14">
        <v>80</v>
      </c>
      <c r="B100" s="14" t="s">
        <v>43</v>
      </c>
      <c r="C100" s="14" t="s">
        <v>40</v>
      </c>
      <c r="D100" s="13">
        <v>1247</v>
      </c>
      <c r="E100" s="37">
        <v>47.96</v>
      </c>
    </row>
    <row r="101" spans="1:5" ht="15" thickBot="1" x14ac:dyDescent="0.35">
      <c r="A101" s="14">
        <v>85</v>
      </c>
      <c r="B101" s="14" t="s">
        <v>43</v>
      </c>
      <c r="C101" s="14" t="s">
        <v>40</v>
      </c>
      <c r="D101" s="13">
        <v>1306</v>
      </c>
      <c r="E101" s="37">
        <v>50.23</v>
      </c>
    </row>
    <row r="102" spans="1:5" ht="15" thickBot="1" x14ac:dyDescent="0.35">
      <c r="A102" s="14">
        <v>90</v>
      </c>
      <c r="B102" s="14" t="s">
        <v>43</v>
      </c>
      <c r="C102" s="14" t="s">
        <v>40</v>
      </c>
      <c r="D102" s="13">
        <v>1365</v>
      </c>
      <c r="E102" s="37">
        <v>52.5</v>
      </c>
    </row>
    <row r="103" spans="1:5" ht="15" thickBot="1" x14ac:dyDescent="0.35">
      <c r="A103" s="14">
        <v>95</v>
      </c>
      <c r="B103" s="14" t="s">
        <v>43</v>
      </c>
      <c r="C103" s="14" t="s">
        <v>40</v>
      </c>
      <c r="D103" s="13">
        <v>1425</v>
      </c>
      <c r="E103" s="37">
        <v>54.81</v>
      </c>
    </row>
    <row r="104" spans="1:5" ht="15" thickBot="1" x14ac:dyDescent="0.35">
      <c r="A104" s="14">
        <v>100</v>
      </c>
      <c r="B104" s="14" t="s">
        <v>43</v>
      </c>
      <c r="C104" s="14" t="s">
        <v>40</v>
      </c>
      <c r="D104" s="13">
        <v>1484</v>
      </c>
      <c r="E104" s="37">
        <v>57.08</v>
      </c>
    </row>
    <row r="105" spans="1:5" ht="15" thickBot="1" x14ac:dyDescent="0.35">
      <c r="A105" s="14">
        <v>105</v>
      </c>
      <c r="B105" s="14" t="s">
        <v>43</v>
      </c>
      <c r="C105" s="14" t="s">
        <v>40</v>
      </c>
      <c r="D105" s="13">
        <v>1543</v>
      </c>
      <c r="E105" s="37">
        <v>59.35</v>
      </c>
    </row>
    <row r="106" spans="1:5" ht="15" thickBot="1" x14ac:dyDescent="0.35">
      <c r="A106" s="14">
        <v>110</v>
      </c>
      <c r="B106" s="14" t="s">
        <v>43</v>
      </c>
      <c r="C106" s="14" t="s">
        <v>40</v>
      </c>
      <c r="D106" s="13">
        <v>1602</v>
      </c>
      <c r="E106" s="37">
        <v>61.62</v>
      </c>
    </row>
    <row r="107" spans="1:5" ht="15" thickBot="1" x14ac:dyDescent="0.35">
      <c r="A107" s="14">
        <v>115</v>
      </c>
      <c r="B107" s="14" t="s">
        <v>43</v>
      </c>
      <c r="C107" s="14" t="s">
        <v>40</v>
      </c>
      <c r="D107" s="13">
        <v>1661</v>
      </c>
      <c r="E107" s="37">
        <v>63.88</v>
      </c>
    </row>
    <row r="108" spans="1:5" ht="15" thickBot="1" x14ac:dyDescent="0.35">
      <c r="A108" s="14">
        <v>120</v>
      </c>
      <c r="B108" s="14" t="s">
        <v>43</v>
      </c>
      <c r="C108" s="14" t="s">
        <v>40</v>
      </c>
      <c r="D108" s="13">
        <v>1721</v>
      </c>
      <c r="E108" s="37">
        <v>66.19</v>
      </c>
    </row>
    <row r="109" spans="1:5" ht="15" thickBot="1" x14ac:dyDescent="0.35">
      <c r="A109" s="14">
        <v>125</v>
      </c>
      <c r="B109" s="14" t="s">
        <v>43</v>
      </c>
      <c r="C109" s="14" t="s">
        <v>40</v>
      </c>
      <c r="D109" s="13">
        <v>1780</v>
      </c>
      <c r="E109" s="37">
        <v>68.459999999999994</v>
      </c>
    </row>
    <row r="110" spans="1:5" ht="15" thickBot="1" x14ac:dyDescent="0.35">
      <c r="A110" s="14">
        <v>130</v>
      </c>
      <c r="B110" s="14" t="s">
        <v>43</v>
      </c>
      <c r="C110" s="14" t="s">
        <v>40</v>
      </c>
      <c r="D110" s="13">
        <v>1839</v>
      </c>
      <c r="E110" s="37">
        <v>70.73</v>
      </c>
    </row>
    <row r="111" spans="1:5" ht="15" thickBot="1" x14ac:dyDescent="0.35">
      <c r="A111" s="14">
        <v>135</v>
      </c>
      <c r="B111" s="14" t="s">
        <v>43</v>
      </c>
      <c r="C111" s="14" t="s">
        <v>40</v>
      </c>
      <c r="D111" s="13">
        <v>1898</v>
      </c>
      <c r="E111" s="37">
        <v>73</v>
      </c>
    </row>
    <row r="112" spans="1:5" ht="15" thickBot="1" x14ac:dyDescent="0.35">
      <c r="A112" s="14">
        <v>140</v>
      </c>
      <c r="B112" s="14" t="s">
        <v>43</v>
      </c>
      <c r="C112" s="14" t="s">
        <v>40</v>
      </c>
      <c r="D112" s="13">
        <v>1957</v>
      </c>
      <c r="E112" s="37">
        <v>75.27</v>
      </c>
    </row>
    <row r="113" spans="1:5" ht="15" thickBot="1" x14ac:dyDescent="0.35">
      <c r="A113" s="14">
        <v>145</v>
      </c>
      <c r="B113" s="14" t="s">
        <v>43</v>
      </c>
      <c r="C113" s="14" t="s">
        <v>40</v>
      </c>
      <c r="D113" s="13">
        <v>2017</v>
      </c>
      <c r="E113" s="37">
        <v>77.58</v>
      </c>
    </row>
    <row r="114" spans="1:5" ht="15" thickBot="1" x14ac:dyDescent="0.35">
      <c r="A114" s="14">
        <v>150</v>
      </c>
      <c r="B114" s="14" t="s">
        <v>43</v>
      </c>
      <c r="C114" s="14" t="s">
        <v>40</v>
      </c>
      <c r="D114" s="13">
        <v>2076</v>
      </c>
      <c r="E114" s="37">
        <v>79.849999999999994</v>
      </c>
    </row>
    <row r="115" spans="1:5" ht="15" thickBot="1" x14ac:dyDescent="0.35">
      <c r="A115" s="14" t="s">
        <v>128</v>
      </c>
      <c r="B115" s="14" t="s">
        <v>44</v>
      </c>
      <c r="C115" s="14" t="s">
        <v>40</v>
      </c>
      <c r="D115" s="13">
        <v>200</v>
      </c>
      <c r="E115" s="37" t="s">
        <v>19</v>
      </c>
    </row>
    <row r="116" spans="1:5" ht="15" thickBot="1" x14ac:dyDescent="0.35">
      <c r="A116" s="14">
        <v>20</v>
      </c>
      <c r="B116" s="14" t="s">
        <v>44</v>
      </c>
      <c r="C116" s="14" t="s">
        <v>40</v>
      </c>
      <c r="D116" s="13">
        <v>573</v>
      </c>
      <c r="E116" s="37">
        <v>19.100000000000001</v>
      </c>
    </row>
    <row r="117" spans="1:5" ht="15" thickBot="1" x14ac:dyDescent="0.35">
      <c r="A117" s="14">
        <v>25</v>
      </c>
      <c r="B117" s="14" t="s">
        <v>44</v>
      </c>
      <c r="C117" s="14" t="s">
        <v>40</v>
      </c>
      <c r="D117" s="13">
        <v>641</v>
      </c>
      <c r="E117" s="37">
        <v>21.37</v>
      </c>
    </row>
    <row r="118" spans="1:5" ht="15" thickBot="1" x14ac:dyDescent="0.35">
      <c r="A118" s="14">
        <v>30</v>
      </c>
      <c r="B118" s="14" t="s">
        <v>44</v>
      </c>
      <c r="C118" s="14" t="s">
        <v>40</v>
      </c>
      <c r="D118" s="13">
        <v>710</v>
      </c>
      <c r="E118" s="37">
        <v>23.67</v>
      </c>
    </row>
    <row r="119" spans="1:5" ht="15" thickBot="1" x14ac:dyDescent="0.35">
      <c r="A119" s="14">
        <v>35</v>
      </c>
      <c r="B119" s="14" t="s">
        <v>44</v>
      </c>
      <c r="C119" s="14" t="s">
        <v>40</v>
      </c>
      <c r="D119" s="13">
        <v>778</v>
      </c>
      <c r="E119" s="37">
        <v>25.93</v>
      </c>
    </row>
    <row r="120" spans="1:5" ht="15" thickBot="1" x14ac:dyDescent="0.35">
      <c r="A120" s="14">
        <v>40</v>
      </c>
      <c r="B120" s="14" t="s">
        <v>44</v>
      </c>
      <c r="C120" s="14" t="s">
        <v>40</v>
      </c>
      <c r="D120" s="13">
        <v>846</v>
      </c>
      <c r="E120" s="37">
        <v>28.2</v>
      </c>
    </row>
    <row r="121" spans="1:5" ht="15" thickBot="1" x14ac:dyDescent="0.35">
      <c r="A121" s="14">
        <v>45</v>
      </c>
      <c r="B121" s="14" t="s">
        <v>44</v>
      </c>
      <c r="C121" s="14" t="s">
        <v>40</v>
      </c>
      <c r="D121" s="13">
        <v>915</v>
      </c>
      <c r="E121" s="37">
        <v>30.5</v>
      </c>
    </row>
    <row r="122" spans="1:5" ht="15" thickBot="1" x14ac:dyDescent="0.35">
      <c r="A122" s="14">
        <v>50</v>
      </c>
      <c r="B122" s="14" t="s">
        <v>44</v>
      </c>
      <c r="C122" s="14" t="s">
        <v>40</v>
      </c>
      <c r="D122" s="13">
        <v>983</v>
      </c>
      <c r="E122" s="37">
        <v>32.770000000000003</v>
      </c>
    </row>
    <row r="123" spans="1:5" ht="15" thickBot="1" x14ac:dyDescent="0.35">
      <c r="A123" s="14">
        <v>55</v>
      </c>
      <c r="B123" s="14" t="s">
        <v>44</v>
      </c>
      <c r="C123" s="14" t="s">
        <v>40</v>
      </c>
      <c r="D123" s="13">
        <v>1051</v>
      </c>
      <c r="E123" s="37">
        <v>35.03</v>
      </c>
    </row>
    <row r="124" spans="1:5" ht="15" thickBot="1" x14ac:dyDescent="0.35">
      <c r="A124" s="14">
        <v>60</v>
      </c>
      <c r="B124" s="14" t="s">
        <v>44</v>
      </c>
      <c r="C124" s="14" t="s">
        <v>40</v>
      </c>
      <c r="D124" s="13">
        <v>1120</v>
      </c>
      <c r="E124" s="37">
        <v>37.33</v>
      </c>
    </row>
    <row r="125" spans="1:5" ht="15" thickBot="1" x14ac:dyDescent="0.35">
      <c r="A125" s="14">
        <v>65</v>
      </c>
      <c r="B125" s="14" t="s">
        <v>44</v>
      </c>
      <c r="C125" s="14" t="s">
        <v>40</v>
      </c>
      <c r="D125" s="13">
        <v>1188</v>
      </c>
      <c r="E125" s="37">
        <v>39.6</v>
      </c>
    </row>
    <row r="126" spans="1:5" ht="15" thickBot="1" x14ac:dyDescent="0.35">
      <c r="A126" s="14">
        <v>70</v>
      </c>
      <c r="B126" s="14" t="s">
        <v>44</v>
      </c>
      <c r="C126" s="14" t="s">
        <v>40</v>
      </c>
      <c r="D126" s="13">
        <v>1256</v>
      </c>
      <c r="E126" s="37">
        <v>41.87</v>
      </c>
    </row>
    <row r="127" spans="1:5" ht="15" thickBot="1" x14ac:dyDescent="0.35">
      <c r="A127" s="14">
        <v>75</v>
      </c>
      <c r="B127" s="14" t="s">
        <v>44</v>
      </c>
      <c r="C127" s="14" t="s">
        <v>40</v>
      </c>
      <c r="D127" s="13">
        <v>1324</v>
      </c>
      <c r="E127" s="37">
        <v>44.13</v>
      </c>
    </row>
    <row r="128" spans="1:5" ht="15" thickBot="1" x14ac:dyDescent="0.35">
      <c r="A128" s="14">
        <v>80</v>
      </c>
      <c r="B128" s="14" t="s">
        <v>44</v>
      </c>
      <c r="C128" s="14" t="s">
        <v>40</v>
      </c>
      <c r="D128" s="13">
        <v>1393</v>
      </c>
      <c r="E128" s="37">
        <v>46.43</v>
      </c>
    </row>
    <row r="129" spans="1:5" ht="15" thickBot="1" x14ac:dyDescent="0.35">
      <c r="A129" s="14">
        <v>85</v>
      </c>
      <c r="B129" s="14" t="s">
        <v>44</v>
      </c>
      <c r="C129" s="14" t="s">
        <v>40</v>
      </c>
      <c r="D129" s="13">
        <v>1461</v>
      </c>
      <c r="E129" s="37">
        <v>48.7</v>
      </c>
    </row>
    <row r="130" spans="1:5" ht="15" thickBot="1" x14ac:dyDescent="0.35">
      <c r="A130" s="14">
        <v>90</v>
      </c>
      <c r="B130" s="14" t="s">
        <v>44</v>
      </c>
      <c r="C130" s="14" t="s">
        <v>40</v>
      </c>
      <c r="D130" s="13">
        <v>1529</v>
      </c>
      <c r="E130" s="37">
        <v>50.97</v>
      </c>
    </row>
    <row r="131" spans="1:5" ht="15" thickBot="1" x14ac:dyDescent="0.35">
      <c r="A131" s="14">
        <v>95</v>
      </c>
      <c r="B131" s="14" t="s">
        <v>44</v>
      </c>
      <c r="C131" s="14" t="s">
        <v>40</v>
      </c>
      <c r="D131" s="13">
        <v>1598</v>
      </c>
      <c r="E131" s="37">
        <v>53.27</v>
      </c>
    </row>
    <row r="132" spans="1:5" ht="15" thickBot="1" x14ac:dyDescent="0.35">
      <c r="A132" s="14">
        <v>100</v>
      </c>
      <c r="B132" s="14" t="s">
        <v>44</v>
      </c>
      <c r="C132" s="14" t="s">
        <v>40</v>
      </c>
      <c r="D132" s="13">
        <v>1666</v>
      </c>
      <c r="E132" s="37">
        <v>55.53</v>
      </c>
    </row>
    <row r="133" spans="1:5" ht="15" thickBot="1" x14ac:dyDescent="0.35">
      <c r="A133" s="14">
        <v>105</v>
      </c>
      <c r="B133" s="14" t="s">
        <v>44</v>
      </c>
      <c r="C133" s="14" t="s">
        <v>40</v>
      </c>
      <c r="D133" s="13">
        <v>1734</v>
      </c>
      <c r="E133" s="37">
        <v>57.8</v>
      </c>
    </row>
    <row r="134" spans="1:5" ht="15" thickBot="1" x14ac:dyDescent="0.35">
      <c r="A134" s="14">
        <v>110</v>
      </c>
      <c r="B134" s="14" t="s">
        <v>44</v>
      </c>
      <c r="C134" s="14" t="s">
        <v>40</v>
      </c>
      <c r="D134" s="13">
        <v>1803</v>
      </c>
      <c r="E134" s="37">
        <v>60.1</v>
      </c>
    </row>
    <row r="135" spans="1:5" ht="15" thickBot="1" x14ac:dyDescent="0.35">
      <c r="A135" s="14">
        <v>115</v>
      </c>
      <c r="B135" s="14" t="s">
        <v>44</v>
      </c>
      <c r="C135" s="14" t="s">
        <v>40</v>
      </c>
      <c r="D135" s="13">
        <v>1871</v>
      </c>
      <c r="E135" s="37">
        <v>62.37</v>
      </c>
    </row>
    <row r="136" spans="1:5" ht="15" thickBot="1" x14ac:dyDescent="0.35">
      <c r="A136" s="14">
        <v>120</v>
      </c>
      <c r="B136" s="14" t="s">
        <v>44</v>
      </c>
      <c r="C136" s="14" t="s">
        <v>40</v>
      </c>
      <c r="D136" s="13">
        <v>1939</v>
      </c>
      <c r="E136" s="37">
        <v>64.63</v>
      </c>
    </row>
    <row r="137" spans="1:5" ht="15" thickBot="1" x14ac:dyDescent="0.35">
      <c r="A137" s="14">
        <v>125</v>
      </c>
      <c r="B137" s="14" t="s">
        <v>44</v>
      </c>
      <c r="C137" s="14" t="s">
        <v>40</v>
      </c>
      <c r="D137" s="13">
        <v>2007</v>
      </c>
      <c r="E137" s="37">
        <v>66.900000000000006</v>
      </c>
    </row>
    <row r="138" spans="1:5" ht="15" thickBot="1" x14ac:dyDescent="0.35">
      <c r="A138" s="14">
        <v>130</v>
      </c>
      <c r="B138" s="14" t="s">
        <v>44</v>
      </c>
      <c r="C138" s="14" t="s">
        <v>40</v>
      </c>
      <c r="D138" s="13">
        <v>2076</v>
      </c>
      <c r="E138" s="37">
        <v>69.2</v>
      </c>
    </row>
    <row r="139" spans="1:5" ht="15" thickBot="1" x14ac:dyDescent="0.35">
      <c r="A139" s="14">
        <v>135</v>
      </c>
      <c r="B139" s="14" t="s">
        <v>44</v>
      </c>
      <c r="C139" s="14" t="s">
        <v>40</v>
      </c>
      <c r="D139" s="13">
        <v>2144</v>
      </c>
      <c r="E139" s="37">
        <v>71.47</v>
      </c>
    </row>
    <row r="140" spans="1:5" ht="15" thickBot="1" x14ac:dyDescent="0.35">
      <c r="A140" s="14">
        <v>140</v>
      </c>
      <c r="B140" s="14" t="s">
        <v>44</v>
      </c>
      <c r="C140" s="14" t="s">
        <v>40</v>
      </c>
      <c r="D140" s="13">
        <v>2212</v>
      </c>
      <c r="E140" s="37">
        <v>73.73</v>
      </c>
    </row>
    <row r="141" spans="1:5" ht="15" thickBot="1" x14ac:dyDescent="0.35">
      <c r="A141" s="14">
        <v>145</v>
      </c>
      <c r="B141" s="14" t="s">
        <v>44</v>
      </c>
      <c r="C141" s="14" t="s">
        <v>40</v>
      </c>
      <c r="D141" s="13">
        <v>2281</v>
      </c>
      <c r="E141" s="37">
        <v>76.03</v>
      </c>
    </row>
    <row r="142" spans="1:5" ht="15" thickBot="1" x14ac:dyDescent="0.35">
      <c r="A142" s="14">
        <v>150</v>
      </c>
      <c r="B142" s="14" t="s">
        <v>44</v>
      </c>
      <c r="C142" s="14" t="s">
        <v>40</v>
      </c>
      <c r="D142" s="13">
        <v>2349</v>
      </c>
      <c r="E142" s="37">
        <v>78.3</v>
      </c>
    </row>
    <row r="143" spans="1:5" ht="15" thickBot="1" x14ac:dyDescent="0.35">
      <c r="A143" s="14" t="s">
        <v>128</v>
      </c>
      <c r="B143" s="15" t="s">
        <v>17</v>
      </c>
      <c r="C143" s="14" t="s">
        <v>40</v>
      </c>
      <c r="D143" s="13">
        <v>200</v>
      </c>
      <c r="E143" s="37" t="s">
        <v>19</v>
      </c>
    </row>
    <row r="144" spans="1:5" ht="15" thickBot="1" x14ac:dyDescent="0.35">
      <c r="A144" s="14">
        <v>20</v>
      </c>
      <c r="B144" s="15" t="s">
        <v>17</v>
      </c>
      <c r="C144" s="14" t="s">
        <v>40</v>
      </c>
      <c r="D144" s="13">
        <v>473</v>
      </c>
      <c r="E144" s="37">
        <v>24.89</v>
      </c>
    </row>
    <row r="145" spans="1:5" ht="15" thickBot="1" x14ac:dyDescent="0.35">
      <c r="A145" s="14">
        <v>25</v>
      </c>
      <c r="B145" s="15" t="s">
        <v>17</v>
      </c>
      <c r="C145" s="14" t="s">
        <v>40</v>
      </c>
      <c r="D145" s="13">
        <v>516</v>
      </c>
      <c r="E145" s="37">
        <v>27.16</v>
      </c>
    </row>
    <row r="146" spans="1:5" ht="15" thickBot="1" x14ac:dyDescent="0.35">
      <c r="A146" s="14">
        <v>30</v>
      </c>
      <c r="B146" s="15" t="s">
        <v>17</v>
      </c>
      <c r="C146" s="14" t="s">
        <v>40</v>
      </c>
      <c r="D146" s="13">
        <v>560</v>
      </c>
      <c r="E146" s="37">
        <v>29.47</v>
      </c>
    </row>
    <row r="147" spans="1:5" ht="15" thickBot="1" x14ac:dyDescent="0.35">
      <c r="A147" s="14">
        <v>35</v>
      </c>
      <c r="B147" s="15" t="s">
        <v>17</v>
      </c>
      <c r="C147" s="14" t="s">
        <v>40</v>
      </c>
      <c r="D147" s="13">
        <v>603</v>
      </c>
      <c r="E147" s="37">
        <v>31.74</v>
      </c>
    </row>
    <row r="148" spans="1:5" ht="15" thickBot="1" x14ac:dyDescent="0.35">
      <c r="A148" s="14">
        <v>40</v>
      </c>
      <c r="B148" s="15" t="s">
        <v>17</v>
      </c>
      <c r="C148" s="14" t="s">
        <v>40</v>
      </c>
      <c r="D148" s="13">
        <v>646</v>
      </c>
      <c r="E148" s="37">
        <v>34</v>
      </c>
    </row>
    <row r="149" spans="1:5" ht="15" thickBot="1" x14ac:dyDescent="0.35">
      <c r="A149" s="14">
        <v>45</v>
      </c>
      <c r="B149" s="15" t="s">
        <v>17</v>
      </c>
      <c r="C149" s="14" t="s">
        <v>40</v>
      </c>
      <c r="D149" s="13">
        <v>689</v>
      </c>
      <c r="E149" s="37">
        <v>36.26</v>
      </c>
    </row>
    <row r="150" spans="1:5" ht="15" thickBot="1" x14ac:dyDescent="0.35">
      <c r="A150" s="14">
        <v>50</v>
      </c>
      <c r="B150" s="15" t="s">
        <v>17</v>
      </c>
      <c r="C150" s="14" t="s">
        <v>40</v>
      </c>
      <c r="D150" s="13">
        <v>733</v>
      </c>
      <c r="E150" s="37">
        <v>38.58</v>
      </c>
    </row>
    <row r="151" spans="1:5" ht="15" thickBot="1" x14ac:dyDescent="0.35">
      <c r="A151" s="14">
        <v>55</v>
      </c>
      <c r="B151" s="15" t="s">
        <v>17</v>
      </c>
      <c r="C151" s="14" t="s">
        <v>40</v>
      </c>
      <c r="D151" s="13">
        <v>776</v>
      </c>
      <c r="E151" s="37">
        <v>40.840000000000003</v>
      </c>
    </row>
    <row r="152" spans="1:5" ht="15" thickBot="1" x14ac:dyDescent="0.35">
      <c r="A152" s="14">
        <v>60</v>
      </c>
      <c r="B152" s="15" t="s">
        <v>17</v>
      </c>
      <c r="C152" s="14" t="s">
        <v>40</v>
      </c>
      <c r="D152" s="13">
        <v>819</v>
      </c>
      <c r="E152" s="37">
        <v>43.11</v>
      </c>
    </row>
    <row r="153" spans="1:5" ht="15" thickBot="1" x14ac:dyDescent="0.35">
      <c r="A153" s="14">
        <v>65</v>
      </c>
      <c r="B153" s="15" t="s">
        <v>17</v>
      </c>
      <c r="C153" s="14" t="s">
        <v>40</v>
      </c>
      <c r="D153" s="13">
        <v>862</v>
      </c>
      <c r="E153" s="37">
        <v>45.37</v>
      </c>
    </row>
    <row r="154" spans="1:5" ht="15" thickBot="1" x14ac:dyDescent="0.35">
      <c r="A154" s="14">
        <v>70</v>
      </c>
      <c r="B154" s="15" t="s">
        <v>17</v>
      </c>
      <c r="C154" s="14" t="s">
        <v>40</v>
      </c>
      <c r="D154" s="13">
        <v>906</v>
      </c>
      <c r="E154" s="37">
        <v>47.68</v>
      </c>
    </row>
    <row r="155" spans="1:5" ht="15" thickBot="1" x14ac:dyDescent="0.35">
      <c r="A155" s="14">
        <v>75</v>
      </c>
      <c r="B155" s="15" t="s">
        <v>17</v>
      </c>
      <c r="C155" s="14" t="s">
        <v>40</v>
      </c>
      <c r="D155" s="13">
        <v>949</v>
      </c>
      <c r="E155" s="37">
        <v>49.95</v>
      </c>
    </row>
    <row r="156" spans="1:5" ht="15" thickBot="1" x14ac:dyDescent="0.35">
      <c r="A156" s="14">
        <v>80</v>
      </c>
      <c r="B156" s="15" t="s">
        <v>17</v>
      </c>
      <c r="C156" s="14" t="s">
        <v>40</v>
      </c>
      <c r="D156" s="13">
        <v>992</v>
      </c>
      <c r="E156" s="37">
        <v>52.21</v>
      </c>
    </row>
    <row r="157" spans="1:5" ht="15" thickBot="1" x14ac:dyDescent="0.35">
      <c r="A157" s="14">
        <v>85</v>
      </c>
      <c r="B157" s="15" t="s">
        <v>17</v>
      </c>
      <c r="C157" s="14" t="s">
        <v>40</v>
      </c>
      <c r="D157" s="13">
        <v>1035</v>
      </c>
      <c r="E157" s="37">
        <v>54.47</v>
      </c>
    </row>
    <row r="158" spans="1:5" ht="15" thickBot="1" x14ac:dyDescent="0.35">
      <c r="A158" s="14">
        <v>90</v>
      </c>
      <c r="B158" s="15" t="s">
        <v>17</v>
      </c>
      <c r="C158" s="14" t="s">
        <v>40</v>
      </c>
      <c r="D158" s="13">
        <v>1079</v>
      </c>
      <c r="E158" s="37">
        <v>56.79</v>
      </c>
    </row>
    <row r="159" spans="1:5" ht="15" thickBot="1" x14ac:dyDescent="0.35">
      <c r="A159" s="14">
        <v>95</v>
      </c>
      <c r="B159" s="15" t="s">
        <v>17</v>
      </c>
      <c r="C159" s="14" t="s">
        <v>40</v>
      </c>
      <c r="D159" s="13">
        <v>1122</v>
      </c>
      <c r="E159" s="37">
        <v>59.05</v>
      </c>
    </row>
    <row r="160" spans="1:5" ht="15" thickBot="1" x14ac:dyDescent="0.35">
      <c r="A160" s="14">
        <v>100</v>
      </c>
      <c r="B160" s="15" t="s">
        <v>17</v>
      </c>
      <c r="C160" s="14" t="s">
        <v>40</v>
      </c>
      <c r="D160" s="13">
        <v>1165</v>
      </c>
      <c r="E160" s="37">
        <v>61.32</v>
      </c>
    </row>
    <row r="161" spans="1:5" ht="15" thickBot="1" x14ac:dyDescent="0.35">
      <c r="A161" s="14">
        <v>105</v>
      </c>
      <c r="B161" s="15" t="s">
        <v>17</v>
      </c>
      <c r="C161" s="14" t="s">
        <v>40</v>
      </c>
      <c r="D161" s="13">
        <v>1208</v>
      </c>
      <c r="E161" s="37">
        <v>63.58</v>
      </c>
    </row>
    <row r="162" spans="1:5" ht="15" thickBot="1" x14ac:dyDescent="0.35">
      <c r="A162" s="14">
        <v>110</v>
      </c>
      <c r="B162" s="15" t="s">
        <v>17</v>
      </c>
      <c r="C162" s="14" t="s">
        <v>40</v>
      </c>
      <c r="D162" s="13">
        <v>1252</v>
      </c>
      <c r="E162" s="37">
        <v>65.89</v>
      </c>
    </row>
    <row r="163" spans="1:5" ht="15" thickBot="1" x14ac:dyDescent="0.35">
      <c r="A163" s="14">
        <v>115</v>
      </c>
      <c r="B163" s="15" t="s">
        <v>17</v>
      </c>
      <c r="C163" s="14" t="s">
        <v>40</v>
      </c>
      <c r="D163" s="13">
        <v>1295</v>
      </c>
      <c r="E163" s="37">
        <v>68.16</v>
      </c>
    </row>
    <row r="164" spans="1:5" ht="15" thickBot="1" x14ac:dyDescent="0.35">
      <c r="A164" s="14">
        <v>120</v>
      </c>
      <c r="B164" s="15" t="s">
        <v>17</v>
      </c>
      <c r="C164" s="14" t="s">
        <v>40</v>
      </c>
      <c r="D164" s="13">
        <v>1338</v>
      </c>
      <c r="E164" s="37">
        <v>70.42</v>
      </c>
    </row>
    <row r="165" spans="1:5" ht="15" thickBot="1" x14ac:dyDescent="0.35">
      <c r="A165" s="14">
        <v>125</v>
      </c>
      <c r="B165" s="15" t="s">
        <v>17</v>
      </c>
      <c r="C165" s="14" t="s">
        <v>40</v>
      </c>
      <c r="D165" s="13">
        <v>1381</v>
      </c>
      <c r="E165" s="37">
        <v>72.680000000000007</v>
      </c>
    </row>
    <row r="166" spans="1:5" ht="15" thickBot="1" x14ac:dyDescent="0.35">
      <c r="A166" s="14">
        <v>130</v>
      </c>
      <c r="B166" s="15" t="s">
        <v>17</v>
      </c>
      <c r="C166" s="14" t="s">
        <v>40</v>
      </c>
      <c r="D166" s="13">
        <v>1425</v>
      </c>
      <c r="E166" s="37">
        <v>75</v>
      </c>
    </row>
    <row r="167" spans="1:5" ht="15" thickBot="1" x14ac:dyDescent="0.35">
      <c r="A167" s="14">
        <v>135</v>
      </c>
      <c r="B167" s="15" t="s">
        <v>17</v>
      </c>
      <c r="C167" s="14" t="s">
        <v>40</v>
      </c>
      <c r="D167" s="13">
        <v>1468</v>
      </c>
      <c r="E167" s="37">
        <v>77.260000000000005</v>
      </c>
    </row>
    <row r="168" spans="1:5" ht="15" thickBot="1" x14ac:dyDescent="0.35">
      <c r="A168" s="14">
        <v>140</v>
      </c>
      <c r="B168" s="15" t="s">
        <v>17</v>
      </c>
      <c r="C168" s="14" t="s">
        <v>40</v>
      </c>
      <c r="D168" s="13">
        <v>1511</v>
      </c>
      <c r="E168" s="37">
        <v>79.53</v>
      </c>
    </row>
    <row r="169" spans="1:5" ht="15" thickBot="1" x14ac:dyDescent="0.35">
      <c r="A169" s="14">
        <v>145</v>
      </c>
      <c r="B169" s="15" t="s">
        <v>17</v>
      </c>
      <c r="C169" s="14" t="s">
        <v>40</v>
      </c>
      <c r="D169" s="13">
        <v>1554</v>
      </c>
      <c r="E169" s="37">
        <v>81.790000000000006</v>
      </c>
    </row>
    <row r="170" spans="1:5" ht="15" thickBot="1" x14ac:dyDescent="0.35">
      <c r="A170" s="14">
        <v>150</v>
      </c>
      <c r="B170" s="15" t="s">
        <v>17</v>
      </c>
      <c r="C170" s="14" t="s">
        <v>40</v>
      </c>
      <c r="D170" s="13">
        <v>1598</v>
      </c>
      <c r="E170" s="37">
        <v>84.11</v>
      </c>
    </row>
    <row r="171" spans="1:5" ht="15" thickBot="1" x14ac:dyDescent="0.35">
      <c r="A171" s="14" t="s">
        <v>128</v>
      </c>
      <c r="B171" s="14" t="s">
        <v>39</v>
      </c>
      <c r="C171" s="18" t="s">
        <v>45</v>
      </c>
      <c r="D171" s="19">
        <v>200</v>
      </c>
      <c r="E171" s="37" t="s">
        <v>19</v>
      </c>
    </row>
    <row r="172" spans="1:5" ht="15" thickBot="1" x14ac:dyDescent="0.35">
      <c r="A172" s="12">
        <v>20</v>
      </c>
      <c r="B172" s="14" t="s">
        <v>39</v>
      </c>
      <c r="C172" s="18" t="s">
        <v>45</v>
      </c>
      <c r="D172" s="19">
        <v>533</v>
      </c>
      <c r="E172" s="37">
        <v>41</v>
      </c>
    </row>
    <row r="173" spans="1:5" ht="15" thickBot="1" x14ac:dyDescent="0.35">
      <c r="A173" s="11">
        <v>25</v>
      </c>
      <c r="B173" s="14" t="s">
        <v>39</v>
      </c>
      <c r="C173" s="18" t="s">
        <v>45</v>
      </c>
      <c r="D173" s="19">
        <v>566</v>
      </c>
      <c r="E173" s="37">
        <v>43.54</v>
      </c>
    </row>
    <row r="174" spans="1:5" ht="15" thickBot="1" x14ac:dyDescent="0.35">
      <c r="A174" s="12">
        <v>30</v>
      </c>
      <c r="B174" s="14" t="s">
        <v>39</v>
      </c>
      <c r="C174" s="18" t="s">
        <v>45</v>
      </c>
      <c r="D174" s="19">
        <v>599</v>
      </c>
      <c r="E174" s="37">
        <v>46.08</v>
      </c>
    </row>
    <row r="175" spans="1:5" ht="15" thickBot="1" x14ac:dyDescent="0.35">
      <c r="A175" s="11">
        <v>35</v>
      </c>
      <c r="B175" s="14" t="s">
        <v>39</v>
      </c>
      <c r="C175" s="18" t="s">
        <v>45</v>
      </c>
      <c r="D175" s="19">
        <v>632</v>
      </c>
      <c r="E175" s="37">
        <v>48.62</v>
      </c>
    </row>
    <row r="176" spans="1:5" ht="15" thickBot="1" x14ac:dyDescent="0.35">
      <c r="A176" s="12">
        <v>40</v>
      </c>
      <c r="B176" s="14" t="s">
        <v>39</v>
      </c>
      <c r="C176" s="18" t="s">
        <v>45</v>
      </c>
      <c r="D176" s="19">
        <v>666</v>
      </c>
      <c r="E176" s="37">
        <v>51.23</v>
      </c>
    </row>
    <row r="177" spans="1:5" ht="15" thickBot="1" x14ac:dyDescent="0.35">
      <c r="A177" s="11">
        <v>45</v>
      </c>
      <c r="B177" s="14" t="s">
        <v>39</v>
      </c>
      <c r="C177" s="18" t="s">
        <v>45</v>
      </c>
      <c r="D177" s="19">
        <v>699</v>
      </c>
      <c r="E177" s="37">
        <v>53.77</v>
      </c>
    </row>
    <row r="178" spans="1:5" ht="15" thickBot="1" x14ac:dyDescent="0.35">
      <c r="A178" s="12">
        <v>50</v>
      </c>
      <c r="B178" s="14" t="s">
        <v>39</v>
      </c>
      <c r="C178" s="18" t="s">
        <v>45</v>
      </c>
      <c r="D178" s="19">
        <v>732</v>
      </c>
      <c r="E178" s="37">
        <v>56.31</v>
      </c>
    </row>
    <row r="179" spans="1:5" ht="15" thickBot="1" x14ac:dyDescent="0.35">
      <c r="A179" s="11">
        <v>55</v>
      </c>
      <c r="B179" s="14" t="s">
        <v>39</v>
      </c>
      <c r="C179" s="18" t="s">
        <v>45</v>
      </c>
      <c r="D179" s="19">
        <v>765</v>
      </c>
      <c r="E179" s="37">
        <v>58.85</v>
      </c>
    </row>
    <row r="180" spans="1:5" ht="15" thickBot="1" x14ac:dyDescent="0.35">
      <c r="A180" s="12">
        <v>60</v>
      </c>
      <c r="B180" s="14" t="s">
        <v>39</v>
      </c>
      <c r="C180" s="18" t="s">
        <v>45</v>
      </c>
      <c r="D180" s="19">
        <v>798</v>
      </c>
      <c r="E180" s="37">
        <v>61.38</v>
      </c>
    </row>
    <row r="181" spans="1:5" ht="15" thickBot="1" x14ac:dyDescent="0.35">
      <c r="A181" s="11">
        <v>65</v>
      </c>
      <c r="B181" s="14" t="s">
        <v>39</v>
      </c>
      <c r="C181" s="18" t="s">
        <v>45</v>
      </c>
      <c r="D181" s="19">
        <v>832</v>
      </c>
      <c r="E181" s="37">
        <v>64</v>
      </c>
    </row>
    <row r="182" spans="1:5" ht="15" thickBot="1" x14ac:dyDescent="0.35">
      <c r="A182" s="12">
        <v>70</v>
      </c>
      <c r="B182" s="14" t="s">
        <v>39</v>
      </c>
      <c r="C182" s="18" t="s">
        <v>45</v>
      </c>
      <c r="D182" s="19">
        <v>865</v>
      </c>
      <c r="E182" s="37">
        <v>66.540000000000006</v>
      </c>
    </row>
    <row r="183" spans="1:5" ht="15" thickBot="1" x14ac:dyDescent="0.35">
      <c r="A183" s="11">
        <v>75</v>
      </c>
      <c r="B183" s="14" t="s">
        <v>39</v>
      </c>
      <c r="C183" s="18" t="s">
        <v>45</v>
      </c>
      <c r="D183" s="19">
        <v>898</v>
      </c>
      <c r="E183" s="37">
        <v>69.08</v>
      </c>
    </row>
    <row r="184" spans="1:5" ht="15" thickBot="1" x14ac:dyDescent="0.35">
      <c r="A184" s="12">
        <v>80</v>
      </c>
      <c r="B184" s="14" t="s">
        <v>39</v>
      </c>
      <c r="C184" s="18" t="s">
        <v>45</v>
      </c>
      <c r="D184" s="19">
        <v>931</v>
      </c>
      <c r="E184" s="37">
        <v>71.62</v>
      </c>
    </row>
    <row r="185" spans="1:5" ht="15" thickBot="1" x14ac:dyDescent="0.35">
      <c r="A185" s="11">
        <v>85</v>
      </c>
      <c r="B185" s="14" t="s">
        <v>39</v>
      </c>
      <c r="C185" s="18" t="s">
        <v>45</v>
      </c>
      <c r="D185" s="19">
        <v>964</v>
      </c>
      <c r="E185" s="37">
        <v>74.150000000000006</v>
      </c>
    </row>
    <row r="186" spans="1:5" ht="15" thickBot="1" x14ac:dyDescent="0.35">
      <c r="A186" s="12">
        <v>90</v>
      </c>
      <c r="B186" s="14" t="s">
        <v>39</v>
      </c>
      <c r="C186" s="18" t="s">
        <v>45</v>
      </c>
      <c r="D186" s="19">
        <v>997</v>
      </c>
      <c r="E186" s="37">
        <v>76.69</v>
      </c>
    </row>
    <row r="187" spans="1:5" ht="15" thickBot="1" x14ac:dyDescent="0.35">
      <c r="A187" s="11">
        <v>95</v>
      </c>
      <c r="B187" s="14" t="s">
        <v>39</v>
      </c>
      <c r="C187" s="18" t="s">
        <v>45</v>
      </c>
      <c r="D187" s="19">
        <v>1031</v>
      </c>
      <c r="E187" s="37">
        <v>79.31</v>
      </c>
    </row>
    <row r="188" spans="1:5" ht="15" thickBot="1" x14ac:dyDescent="0.35">
      <c r="A188" s="12">
        <v>100</v>
      </c>
      <c r="B188" s="14" t="s">
        <v>39</v>
      </c>
      <c r="C188" s="18" t="s">
        <v>45</v>
      </c>
      <c r="D188" s="19">
        <v>1064</v>
      </c>
      <c r="E188" s="37">
        <v>81.849999999999994</v>
      </c>
    </row>
    <row r="189" spans="1:5" ht="15" thickBot="1" x14ac:dyDescent="0.35">
      <c r="A189" s="11">
        <v>105</v>
      </c>
      <c r="B189" s="14" t="s">
        <v>39</v>
      </c>
      <c r="C189" s="18" t="s">
        <v>45</v>
      </c>
      <c r="D189" s="19">
        <v>1097</v>
      </c>
      <c r="E189" s="37">
        <v>84.38</v>
      </c>
    </row>
    <row r="190" spans="1:5" ht="15" thickBot="1" x14ac:dyDescent="0.35">
      <c r="A190" s="12">
        <v>110</v>
      </c>
      <c r="B190" s="14" t="s">
        <v>39</v>
      </c>
      <c r="C190" s="18" t="s">
        <v>45</v>
      </c>
      <c r="D190" s="19">
        <v>1130</v>
      </c>
      <c r="E190" s="37">
        <v>86.92</v>
      </c>
    </row>
    <row r="191" spans="1:5" ht="15" thickBot="1" x14ac:dyDescent="0.35">
      <c r="A191" s="11">
        <v>115</v>
      </c>
      <c r="B191" s="14" t="s">
        <v>39</v>
      </c>
      <c r="C191" s="18" t="s">
        <v>45</v>
      </c>
      <c r="D191" s="19">
        <v>1163</v>
      </c>
      <c r="E191" s="37">
        <v>89.46</v>
      </c>
    </row>
    <row r="192" spans="1:5" ht="15" thickBot="1" x14ac:dyDescent="0.35">
      <c r="A192" s="12">
        <v>120</v>
      </c>
      <c r="B192" s="14" t="s">
        <v>39</v>
      </c>
      <c r="C192" s="18" t="s">
        <v>45</v>
      </c>
      <c r="D192" s="19">
        <v>1197</v>
      </c>
      <c r="E192" s="37">
        <v>92.08</v>
      </c>
    </row>
    <row r="193" spans="1:5" ht="15" thickBot="1" x14ac:dyDescent="0.35">
      <c r="A193" s="11">
        <v>125</v>
      </c>
      <c r="B193" s="14" t="s">
        <v>39</v>
      </c>
      <c r="C193" s="18" t="s">
        <v>45</v>
      </c>
      <c r="D193" s="19">
        <v>1230</v>
      </c>
      <c r="E193" s="37">
        <v>94.62</v>
      </c>
    </row>
    <row r="194" spans="1:5" ht="15" thickBot="1" x14ac:dyDescent="0.35">
      <c r="A194" s="12">
        <v>130</v>
      </c>
      <c r="B194" s="14" t="s">
        <v>39</v>
      </c>
      <c r="C194" s="18" t="s">
        <v>45</v>
      </c>
      <c r="D194" s="19">
        <v>1263</v>
      </c>
      <c r="E194" s="37">
        <v>97.15</v>
      </c>
    </row>
    <row r="195" spans="1:5" ht="15" thickBot="1" x14ac:dyDescent="0.35">
      <c r="A195" s="11">
        <v>135</v>
      </c>
      <c r="B195" s="14" t="s">
        <v>39</v>
      </c>
      <c r="C195" s="18" t="s">
        <v>45</v>
      </c>
      <c r="D195" s="19">
        <v>1296</v>
      </c>
      <c r="E195" s="37">
        <v>99.69</v>
      </c>
    </row>
    <row r="196" spans="1:5" ht="15" thickBot="1" x14ac:dyDescent="0.35">
      <c r="A196" s="12">
        <v>140</v>
      </c>
      <c r="B196" s="14" t="s">
        <v>39</v>
      </c>
      <c r="C196" s="18" t="s">
        <v>45</v>
      </c>
      <c r="D196" s="19">
        <v>1329</v>
      </c>
      <c r="E196" s="37">
        <v>102.23</v>
      </c>
    </row>
    <row r="197" spans="1:5" ht="15" thickBot="1" x14ac:dyDescent="0.35">
      <c r="A197" s="11">
        <v>145</v>
      </c>
      <c r="B197" s="14" t="s">
        <v>39</v>
      </c>
      <c r="C197" s="18" t="s">
        <v>45</v>
      </c>
      <c r="D197" s="19">
        <v>1363</v>
      </c>
      <c r="E197" s="37">
        <v>104.85</v>
      </c>
    </row>
    <row r="198" spans="1:5" ht="15" thickBot="1" x14ac:dyDescent="0.35">
      <c r="A198" s="12">
        <v>150</v>
      </c>
      <c r="B198" s="14" t="s">
        <v>39</v>
      </c>
      <c r="C198" s="18" t="s">
        <v>45</v>
      </c>
      <c r="D198" s="19">
        <v>1396</v>
      </c>
      <c r="E198" s="37">
        <v>107.38</v>
      </c>
    </row>
    <row r="199" spans="1:5" ht="15" thickBot="1" x14ac:dyDescent="0.35">
      <c r="A199" s="14" t="s">
        <v>128</v>
      </c>
      <c r="B199" s="14" t="s">
        <v>41</v>
      </c>
      <c r="C199" s="18" t="s">
        <v>45</v>
      </c>
      <c r="D199" s="19">
        <v>200</v>
      </c>
      <c r="E199" s="37" t="s">
        <v>19</v>
      </c>
    </row>
    <row r="200" spans="1:5" ht="15" thickBot="1" x14ac:dyDescent="0.35">
      <c r="A200" s="12">
        <v>20</v>
      </c>
      <c r="B200" s="14" t="s">
        <v>41</v>
      </c>
      <c r="C200" s="18" t="s">
        <v>45</v>
      </c>
      <c r="D200" s="19">
        <v>574</v>
      </c>
      <c r="E200" s="37">
        <v>33.76</v>
      </c>
    </row>
    <row r="201" spans="1:5" ht="15" thickBot="1" x14ac:dyDescent="0.35">
      <c r="A201" s="11">
        <v>25</v>
      </c>
      <c r="B201" s="14" t="s">
        <v>41</v>
      </c>
      <c r="C201" s="18" t="s">
        <v>45</v>
      </c>
      <c r="D201" s="19">
        <v>617</v>
      </c>
      <c r="E201" s="37">
        <v>36.29</v>
      </c>
    </row>
    <row r="202" spans="1:5" ht="15" thickBot="1" x14ac:dyDescent="0.35">
      <c r="A202" s="12">
        <v>30</v>
      </c>
      <c r="B202" s="14" t="s">
        <v>41</v>
      </c>
      <c r="C202" s="18" t="s">
        <v>45</v>
      </c>
      <c r="D202" s="19">
        <v>660</v>
      </c>
      <c r="E202" s="37">
        <v>38.82</v>
      </c>
    </row>
    <row r="203" spans="1:5" ht="15" thickBot="1" x14ac:dyDescent="0.35">
      <c r="A203" s="11">
        <v>35</v>
      </c>
      <c r="B203" s="14" t="s">
        <v>41</v>
      </c>
      <c r="C203" s="18" t="s">
        <v>45</v>
      </c>
      <c r="D203" s="19">
        <v>704</v>
      </c>
      <c r="E203" s="37">
        <v>41.41</v>
      </c>
    </row>
    <row r="204" spans="1:5" ht="15" thickBot="1" x14ac:dyDescent="0.35">
      <c r="A204" s="12">
        <v>40</v>
      </c>
      <c r="B204" s="14" t="s">
        <v>41</v>
      </c>
      <c r="C204" s="18" t="s">
        <v>45</v>
      </c>
      <c r="D204" s="19">
        <v>747</v>
      </c>
      <c r="E204" s="37">
        <v>43.94</v>
      </c>
    </row>
    <row r="205" spans="1:5" ht="15" thickBot="1" x14ac:dyDescent="0.35">
      <c r="A205" s="11">
        <v>45</v>
      </c>
      <c r="B205" s="14" t="s">
        <v>41</v>
      </c>
      <c r="C205" s="18" t="s">
        <v>45</v>
      </c>
      <c r="D205" s="19">
        <v>791</v>
      </c>
      <c r="E205" s="37">
        <v>46.53</v>
      </c>
    </row>
    <row r="206" spans="1:5" ht="15" thickBot="1" x14ac:dyDescent="0.35">
      <c r="A206" s="12">
        <v>50</v>
      </c>
      <c r="B206" s="14" t="s">
        <v>41</v>
      </c>
      <c r="C206" s="18" t="s">
        <v>45</v>
      </c>
      <c r="D206" s="19">
        <v>834</v>
      </c>
      <c r="E206" s="37">
        <v>49.06</v>
      </c>
    </row>
    <row r="207" spans="1:5" ht="15" thickBot="1" x14ac:dyDescent="0.35">
      <c r="A207" s="11">
        <v>55</v>
      </c>
      <c r="B207" s="14" t="s">
        <v>41</v>
      </c>
      <c r="C207" s="18" t="s">
        <v>45</v>
      </c>
      <c r="D207" s="19">
        <v>877</v>
      </c>
      <c r="E207" s="37">
        <v>51.59</v>
      </c>
    </row>
    <row r="208" spans="1:5" ht="15" thickBot="1" x14ac:dyDescent="0.35">
      <c r="A208" s="12">
        <v>60</v>
      </c>
      <c r="B208" s="14" t="s">
        <v>41</v>
      </c>
      <c r="C208" s="18" t="s">
        <v>45</v>
      </c>
      <c r="D208" s="19">
        <v>921</v>
      </c>
      <c r="E208" s="37">
        <v>54.18</v>
      </c>
    </row>
    <row r="209" spans="1:5" ht="15" thickBot="1" x14ac:dyDescent="0.35">
      <c r="A209" s="11">
        <v>65</v>
      </c>
      <c r="B209" s="14" t="s">
        <v>41</v>
      </c>
      <c r="C209" s="18" t="s">
        <v>45</v>
      </c>
      <c r="D209" s="19">
        <v>964</v>
      </c>
      <c r="E209" s="37">
        <v>56.71</v>
      </c>
    </row>
    <row r="210" spans="1:5" ht="15" thickBot="1" x14ac:dyDescent="0.35">
      <c r="A210" s="12">
        <v>70</v>
      </c>
      <c r="B210" s="14" t="s">
        <v>41</v>
      </c>
      <c r="C210" s="18" t="s">
        <v>45</v>
      </c>
      <c r="D210" s="19">
        <v>1008</v>
      </c>
      <c r="E210" s="37">
        <v>59.29</v>
      </c>
    </row>
    <row r="211" spans="1:5" ht="15" thickBot="1" x14ac:dyDescent="0.35">
      <c r="A211" s="11">
        <v>75</v>
      </c>
      <c r="B211" s="14" t="s">
        <v>41</v>
      </c>
      <c r="C211" s="18" t="s">
        <v>45</v>
      </c>
      <c r="D211" s="19">
        <v>1051</v>
      </c>
      <c r="E211" s="37">
        <v>61.82</v>
      </c>
    </row>
    <row r="212" spans="1:5" ht="15" thickBot="1" x14ac:dyDescent="0.35">
      <c r="A212" s="12">
        <v>80</v>
      </c>
      <c r="B212" s="14" t="s">
        <v>41</v>
      </c>
      <c r="C212" s="18" t="s">
        <v>45</v>
      </c>
      <c r="D212" s="19">
        <v>1095</v>
      </c>
      <c r="E212" s="37">
        <v>64.41</v>
      </c>
    </row>
    <row r="213" spans="1:5" ht="15" thickBot="1" x14ac:dyDescent="0.35">
      <c r="A213" s="11">
        <v>85</v>
      </c>
      <c r="B213" s="14" t="s">
        <v>41</v>
      </c>
      <c r="C213" s="18" t="s">
        <v>45</v>
      </c>
      <c r="D213" s="19">
        <v>1138</v>
      </c>
      <c r="E213" s="37">
        <v>66.94</v>
      </c>
    </row>
    <row r="214" spans="1:5" ht="15" thickBot="1" x14ac:dyDescent="0.35">
      <c r="A214" s="12">
        <v>90</v>
      </c>
      <c r="B214" s="14" t="s">
        <v>41</v>
      </c>
      <c r="C214" s="18" t="s">
        <v>45</v>
      </c>
      <c r="D214" s="19">
        <v>1181</v>
      </c>
      <c r="E214" s="37">
        <v>69.47</v>
      </c>
    </row>
    <row r="215" spans="1:5" ht="15" thickBot="1" x14ac:dyDescent="0.35">
      <c r="A215" s="11">
        <v>95</v>
      </c>
      <c r="B215" s="14" t="s">
        <v>41</v>
      </c>
      <c r="C215" s="18" t="s">
        <v>45</v>
      </c>
      <c r="D215" s="19">
        <v>1225</v>
      </c>
      <c r="E215" s="37">
        <v>72.06</v>
      </c>
    </row>
    <row r="216" spans="1:5" ht="15" thickBot="1" x14ac:dyDescent="0.35">
      <c r="A216" s="12">
        <v>100</v>
      </c>
      <c r="B216" s="14" t="s">
        <v>41</v>
      </c>
      <c r="C216" s="18" t="s">
        <v>45</v>
      </c>
      <c r="D216" s="19">
        <v>1268</v>
      </c>
      <c r="E216" s="37">
        <v>74.59</v>
      </c>
    </row>
    <row r="217" spans="1:5" ht="15" thickBot="1" x14ac:dyDescent="0.35">
      <c r="A217" s="11">
        <v>105</v>
      </c>
      <c r="B217" s="14" t="s">
        <v>41</v>
      </c>
      <c r="C217" s="18" t="s">
        <v>45</v>
      </c>
      <c r="D217" s="19">
        <v>1312</v>
      </c>
      <c r="E217" s="37">
        <v>77.180000000000007</v>
      </c>
    </row>
    <row r="218" spans="1:5" ht="15" thickBot="1" x14ac:dyDescent="0.35">
      <c r="A218" s="12">
        <v>110</v>
      </c>
      <c r="B218" s="14" t="s">
        <v>41</v>
      </c>
      <c r="C218" s="18" t="s">
        <v>45</v>
      </c>
      <c r="D218" s="19">
        <v>1355</v>
      </c>
      <c r="E218" s="37">
        <v>79.709999999999994</v>
      </c>
    </row>
    <row r="219" spans="1:5" ht="15" thickBot="1" x14ac:dyDescent="0.35">
      <c r="A219" s="11">
        <v>115</v>
      </c>
      <c r="B219" s="14" t="s">
        <v>41</v>
      </c>
      <c r="C219" s="18" t="s">
        <v>45</v>
      </c>
      <c r="D219" s="19">
        <v>1398</v>
      </c>
      <c r="E219" s="37">
        <v>82.24</v>
      </c>
    </row>
    <row r="220" spans="1:5" ht="15" thickBot="1" x14ac:dyDescent="0.35">
      <c r="A220" s="12">
        <v>120</v>
      </c>
      <c r="B220" s="14" t="s">
        <v>41</v>
      </c>
      <c r="C220" s="18" t="s">
        <v>45</v>
      </c>
      <c r="D220" s="19">
        <v>1442</v>
      </c>
      <c r="E220" s="37">
        <v>84.82</v>
      </c>
    </row>
    <row r="221" spans="1:5" ht="15" thickBot="1" x14ac:dyDescent="0.35">
      <c r="A221" s="11">
        <v>125</v>
      </c>
      <c r="B221" s="14" t="s">
        <v>41</v>
      </c>
      <c r="C221" s="18" t="s">
        <v>45</v>
      </c>
      <c r="D221" s="19">
        <v>1485</v>
      </c>
      <c r="E221" s="37">
        <v>87.35</v>
      </c>
    </row>
    <row r="222" spans="1:5" ht="15" thickBot="1" x14ac:dyDescent="0.35">
      <c r="A222" s="12">
        <v>130</v>
      </c>
      <c r="B222" s="14" t="s">
        <v>41</v>
      </c>
      <c r="C222" s="18" t="s">
        <v>45</v>
      </c>
      <c r="D222" s="19">
        <v>1529</v>
      </c>
      <c r="E222" s="37">
        <v>89.94</v>
      </c>
    </row>
    <row r="223" spans="1:5" ht="15" thickBot="1" x14ac:dyDescent="0.35">
      <c r="A223" s="11">
        <v>135</v>
      </c>
      <c r="B223" s="14" t="s">
        <v>41</v>
      </c>
      <c r="C223" s="18" t="s">
        <v>45</v>
      </c>
      <c r="D223" s="19">
        <v>1572</v>
      </c>
      <c r="E223" s="37">
        <v>92.47</v>
      </c>
    </row>
    <row r="224" spans="1:5" ht="15" thickBot="1" x14ac:dyDescent="0.35">
      <c r="A224" s="12">
        <v>140</v>
      </c>
      <c r="B224" s="14" t="s">
        <v>41</v>
      </c>
      <c r="C224" s="18" t="s">
        <v>45</v>
      </c>
      <c r="D224" s="19">
        <v>1615</v>
      </c>
      <c r="E224" s="37">
        <v>95</v>
      </c>
    </row>
    <row r="225" spans="1:5" ht="15" thickBot="1" x14ac:dyDescent="0.35">
      <c r="A225" s="11">
        <v>145</v>
      </c>
      <c r="B225" s="14" t="s">
        <v>41</v>
      </c>
      <c r="C225" s="18" t="s">
        <v>45</v>
      </c>
      <c r="D225" s="19">
        <v>1659</v>
      </c>
      <c r="E225" s="37">
        <v>97.59</v>
      </c>
    </row>
    <row r="226" spans="1:5" ht="15" thickBot="1" x14ac:dyDescent="0.35">
      <c r="A226" s="12">
        <v>150</v>
      </c>
      <c r="B226" s="14" t="s">
        <v>41</v>
      </c>
      <c r="C226" s="18" t="s">
        <v>45</v>
      </c>
      <c r="D226" s="19">
        <v>1702</v>
      </c>
      <c r="E226" s="37">
        <v>100.12</v>
      </c>
    </row>
    <row r="227" spans="1:5" ht="15" thickBot="1" x14ac:dyDescent="0.35">
      <c r="A227" s="14" t="s">
        <v>128</v>
      </c>
      <c r="B227" s="14" t="s">
        <v>42</v>
      </c>
      <c r="C227" s="18" t="s">
        <v>45</v>
      </c>
      <c r="D227" s="19">
        <v>200</v>
      </c>
      <c r="E227" s="37" t="s">
        <v>19</v>
      </c>
    </row>
    <row r="228" spans="1:5" ht="15" thickBot="1" x14ac:dyDescent="0.35">
      <c r="A228" s="12">
        <v>20</v>
      </c>
      <c r="B228" s="14" t="s">
        <v>42</v>
      </c>
      <c r="C228" s="18" t="s">
        <v>45</v>
      </c>
      <c r="D228" s="19">
        <v>614</v>
      </c>
      <c r="E228" s="37">
        <v>29.24</v>
      </c>
    </row>
    <row r="229" spans="1:5" ht="15" thickBot="1" x14ac:dyDescent="0.35">
      <c r="A229" s="11">
        <v>25</v>
      </c>
      <c r="B229" s="14" t="s">
        <v>42</v>
      </c>
      <c r="C229" s="18" t="s">
        <v>45</v>
      </c>
      <c r="D229" s="19">
        <v>668</v>
      </c>
      <c r="E229" s="37">
        <v>31.81</v>
      </c>
    </row>
    <row r="230" spans="1:5" ht="15" thickBot="1" x14ac:dyDescent="0.35">
      <c r="A230" s="12">
        <v>30</v>
      </c>
      <c r="B230" s="14" t="s">
        <v>42</v>
      </c>
      <c r="C230" s="18" t="s">
        <v>45</v>
      </c>
      <c r="D230" s="19">
        <v>722</v>
      </c>
      <c r="E230" s="37">
        <v>34.380000000000003</v>
      </c>
    </row>
    <row r="231" spans="1:5" ht="15" thickBot="1" x14ac:dyDescent="0.35">
      <c r="A231" s="11">
        <v>35</v>
      </c>
      <c r="B231" s="14" t="s">
        <v>42</v>
      </c>
      <c r="C231" s="18" t="s">
        <v>45</v>
      </c>
      <c r="D231" s="19">
        <v>775</v>
      </c>
      <c r="E231" s="37">
        <v>36.9</v>
      </c>
    </row>
    <row r="232" spans="1:5" ht="15" thickBot="1" x14ac:dyDescent="0.35">
      <c r="A232" s="12">
        <v>40</v>
      </c>
      <c r="B232" s="14" t="s">
        <v>42</v>
      </c>
      <c r="C232" s="18" t="s">
        <v>45</v>
      </c>
      <c r="D232" s="19">
        <v>829</v>
      </c>
      <c r="E232" s="37">
        <v>39.479999999999997</v>
      </c>
    </row>
    <row r="233" spans="1:5" ht="15" thickBot="1" x14ac:dyDescent="0.35">
      <c r="A233" s="11">
        <v>45</v>
      </c>
      <c r="B233" s="14" t="s">
        <v>42</v>
      </c>
      <c r="C233" s="18" t="s">
        <v>45</v>
      </c>
      <c r="D233" s="19">
        <v>883</v>
      </c>
      <c r="E233" s="37">
        <v>42.05</v>
      </c>
    </row>
    <row r="234" spans="1:5" ht="15" thickBot="1" x14ac:dyDescent="0.35">
      <c r="A234" s="12">
        <v>50</v>
      </c>
      <c r="B234" s="14" t="s">
        <v>42</v>
      </c>
      <c r="C234" s="18" t="s">
        <v>45</v>
      </c>
      <c r="D234" s="19">
        <v>936</v>
      </c>
      <c r="E234" s="37">
        <v>44.57</v>
      </c>
    </row>
    <row r="235" spans="1:5" ht="15" thickBot="1" x14ac:dyDescent="0.35">
      <c r="A235" s="11">
        <v>55</v>
      </c>
      <c r="B235" s="14" t="s">
        <v>42</v>
      </c>
      <c r="C235" s="18" t="s">
        <v>45</v>
      </c>
      <c r="D235" s="19">
        <v>990</v>
      </c>
      <c r="E235" s="37">
        <v>47.14</v>
      </c>
    </row>
    <row r="236" spans="1:5" ht="15" thickBot="1" x14ac:dyDescent="0.35">
      <c r="A236" s="12">
        <v>60</v>
      </c>
      <c r="B236" s="14" t="s">
        <v>42</v>
      </c>
      <c r="C236" s="18" t="s">
        <v>45</v>
      </c>
      <c r="D236" s="19">
        <v>1043</v>
      </c>
      <c r="E236" s="37">
        <v>49.67</v>
      </c>
    </row>
    <row r="237" spans="1:5" ht="15" thickBot="1" x14ac:dyDescent="0.35">
      <c r="A237" s="11">
        <v>65</v>
      </c>
      <c r="B237" s="14" t="s">
        <v>42</v>
      </c>
      <c r="C237" s="18" t="s">
        <v>45</v>
      </c>
      <c r="D237" s="19">
        <v>1097</v>
      </c>
      <c r="E237" s="37">
        <v>52.24</v>
      </c>
    </row>
    <row r="238" spans="1:5" ht="15" thickBot="1" x14ac:dyDescent="0.35">
      <c r="A238" s="12">
        <v>70</v>
      </c>
      <c r="B238" s="14" t="s">
        <v>42</v>
      </c>
      <c r="C238" s="18" t="s">
        <v>45</v>
      </c>
      <c r="D238" s="19">
        <v>1151</v>
      </c>
      <c r="E238" s="37">
        <v>54.81</v>
      </c>
    </row>
    <row r="239" spans="1:5" ht="15" thickBot="1" x14ac:dyDescent="0.35">
      <c r="A239" s="11">
        <v>75</v>
      </c>
      <c r="B239" s="14" t="s">
        <v>42</v>
      </c>
      <c r="C239" s="18" t="s">
        <v>45</v>
      </c>
      <c r="D239" s="19">
        <v>1204</v>
      </c>
      <c r="E239" s="37">
        <v>57.33</v>
      </c>
    </row>
    <row r="240" spans="1:5" ht="15" thickBot="1" x14ac:dyDescent="0.35">
      <c r="A240" s="12">
        <v>80</v>
      </c>
      <c r="B240" s="14" t="s">
        <v>42</v>
      </c>
      <c r="C240" s="18" t="s">
        <v>45</v>
      </c>
      <c r="D240" s="19">
        <v>1258</v>
      </c>
      <c r="E240" s="37">
        <v>59.9</v>
      </c>
    </row>
    <row r="241" spans="1:5" ht="15" thickBot="1" x14ac:dyDescent="0.35">
      <c r="A241" s="11">
        <v>85</v>
      </c>
      <c r="B241" s="14" t="s">
        <v>42</v>
      </c>
      <c r="C241" s="18" t="s">
        <v>45</v>
      </c>
      <c r="D241" s="19">
        <v>1312</v>
      </c>
      <c r="E241" s="37">
        <v>62.48</v>
      </c>
    </row>
    <row r="242" spans="1:5" ht="15" thickBot="1" x14ac:dyDescent="0.35">
      <c r="A242" s="12">
        <v>90</v>
      </c>
      <c r="B242" s="14" t="s">
        <v>42</v>
      </c>
      <c r="C242" s="18" t="s">
        <v>45</v>
      </c>
      <c r="D242" s="19">
        <v>1365</v>
      </c>
      <c r="E242" s="37">
        <v>65</v>
      </c>
    </row>
    <row r="243" spans="1:5" ht="15" thickBot="1" x14ac:dyDescent="0.35">
      <c r="A243" s="11">
        <v>95</v>
      </c>
      <c r="B243" s="14" t="s">
        <v>42</v>
      </c>
      <c r="C243" s="18" t="s">
        <v>45</v>
      </c>
      <c r="D243" s="19">
        <v>1419</v>
      </c>
      <c r="E243" s="37">
        <v>67.569999999999993</v>
      </c>
    </row>
    <row r="244" spans="1:5" ht="15" thickBot="1" x14ac:dyDescent="0.35">
      <c r="A244" s="12">
        <v>100</v>
      </c>
      <c r="B244" s="14" t="s">
        <v>42</v>
      </c>
      <c r="C244" s="18" t="s">
        <v>45</v>
      </c>
      <c r="D244" s="19">
        <v>1472</v>
      </c>
      <c r="E244" s="37">
        <v>70.099999999999994</v>
      </c>
    </row>
    <row r="245" spans="1:5" ht="15" thickBot="1" x14ac:dyDescent="0.35">
      <c r="A245" s="11">
        <v>105</v>
      </c>
      <c r="B245" s="14" t="s">
        <v>42</v>
      </c>
      <c r="C245" s="18" t="s">
        <v>45</v>
      </c>
      <c r="D245" s="19">
        <v>1526</v>
      </c>
      <c r="E245" s="37">
        <v>72.67</v>
      </c>
    </row>
    <row r="246" spans="1:5" ht="15" thickBot="1" x14ac:dyDescent="0.35">
      <c r="A246" s="12">
        <v>110</v>
      </c>
      <c r="B246" s="14" t="s">
        <v>42</v>
      </c>
      <c r="C246" s="18" t="s">
        <v>45</v>
      </c>
      <c r="D246" s="19">
        <v>1580</v>
      </c>
      <c r="E246" s="37">
        <v>75.239999999999995</v>
      </c>
    </row>
    <row r="247" spans="1:5" ht="15" thickBot="1" x14ac:dyDescent="0.35">
      <c r="A247" s="11">
        <v>115</v>
      </c>
      <c r="B247" s="14" t="s">
        <v>42</v>
      </c>
      <c r="C247" s="18" t="s">
        <v>45</v>
      </c>
      <c r="D247" s="19">
        <v>1633</v>
      </c>
      <c r="E247" s="37">
        <v>77.760000000000005</v>
      </c>
    </row>
    <row r="248" spans="1:5" ht="15" thickBot="1" x14ac:dyDescent="0.35">
      <c r="A248" s="12">
        <v>120</v>
      </c>
      <c r="B248" s="14" t="s">
        <v>42</v>
      </c>
      <c r="C248" s="18" t="s">
        <v>45</v>
      </c>
      <c r="D248" s="19">
        <v>1687</v>
      </c>
      <c r="E248" s="37">
        <v>80.33</v>
      </c>
    </row>
    <row r="249" spans="1:5" ht="15" thickBot="1" x14ac:dyDescent="0.35">
      <c r="A249" s="11">
        <v>125</v>
      </c>
      <c r="B249" s="14" t="s">
        <v>42</v>
      </c>
      <c r="C249" s="18" t="s">
        <v>45</v>
      </c>
      <c r="D249" s="19">
        <v>1741</v>
      </c>
      <c r="E249" s="37">
        <v>82.9</v>
      </c>
    </row>
    <row r="250" spans="1:5" ht="15" thickBot="1" x14ac:dyDescent="0.35">
      <c r="A250" s="12">
        <v>130</v>
      </c>
      <c r="B250" s="14" t="s">
        <v>42</v>
      </c>
      <c r="C250" s="18" t="s">
        <v>45</v>
      </c>
      <c r="D250" s="19">
        <v>1794</v>
      </c>
      <c r="E250" s="37">
        <v>85.43</v>
      </c>
    </row>
    <row r="251" spans="1:5" ht="15" thickBot="1" x14ac:dyDescent="0.35">
      <c r="A251" s="11">
        <v>135</v>
      </c>
      <c r="B251" s="14" t="s">
        <v>42</v>
      </c>
      <c r="C251" s="18" t="s">
        <v>45</v>
      </c>
      <c r="D251" s="19">
        <v>1848</v>
      </c>
      <c r="E251" s="37">
        <v>88</v>
      </c>
    </row>
    <row r="252" spans="1:5" ht="15" thickBot="1" x14ac:dyDescent="0.35">
      <c r="A252" s="12">
        <v>140</v>
      </c>
      <c r="B252" s="14" t="s">
        <v>42</v>
      </c>
      <c r="C252" s="18" t="s">
        <v>45</v>
      </c>
      <c r="D252" s="19">
        <v>1901</v>
      </c>
      <c r="E252" s="37">
        <v>90.52</v>
      </c>
    </row>
    <row r="253" spans="1:5" ht="15" thickBot="1" x14ac:dyDescent="0.35">
      <c r="A253" s="11">
        <v>145</v>
      </c>
      <c r="B253" s="14" t="s">
        <v>42</v>
      </c>
      <c r="C253" s="18" t="s">
        <v>45</v>
      </c>
      <c r="D253" s="19">
        <v>1955</v>
      </c>
      <c r="E253" s="37">
        <v>93.1</v>
      </c>
    </row>
    <row r="254" spans="1:5" ht="15" thickBot="1" x14ac:dyDescent="0.35">
      <c r="A254" s="12">
        <v>150</v>
      </c>
      <c r="B254" s="14" t="s">
        <v>42</v>
      </c>
      <c r="C254" s="18" t="s">
        <v>45</v>
      </c>
      <c r="D254" s="19">
        <v>2009</v>
      </c>
      <c r="E254" s="37">
        <v>95.67</v>
      </c>
    </row>
    <row r="255" spans="1:5" ht="15" thickBot="1" x14ac:dyDescent="0.35">
      <c r="A255" s="14" t="s">
        <v>128</v>
      </c>
      <c r="B255" s="14" t="s">
        <v>43</v>
      </c>
      <c r="C255" s="18" t="s">
        <v>45</v>
      </c>
      <c r="D255" s="19">
        <v>200</v>
      </c>
      <c r="E255" s="37" t="s">
        <v>19</v>
      </c>
    </row>
    <row r="256" spans="1:5" ht="15" thickBot="1" x14ac:dyDescent="0.35">
      <c r="A256" s="12">
        <v>20</v>
      </c>
      <c r="B256" s="14" t="s">
        <v>43</v>
      </c>
      <c r="C256" s="18" t="s">
        <v>45</v>
      </c>
      <c r="D256" s="19">
        <v>666</v>
      </c>
      <c r="E256" s="37">
        <v>25.62</v>
      </c>
    </row>
    <row r="257" spans="1:5" ht="15" thickBot="1" x14ac:dyDescent="0.35">
      <c r="A257" s="11">
        <v>25</v>
      </c>
      <c r="B257" s="14" t="s">
        <v>43</v>
      </c>
      <c r="C257" s="18" t="s">
        <v>45</v>
      </c>
      <c r="D257" s="19">
        <v>732</v>
      </c>
      <c r="E257" s="37">
        <v>28.15</v>
      </c>
    </row>
    <row r="258" spans="1:5" ht="15" thickBot="1" x14ac:dyDescent="0.35">
      <c r="A258" s="12">
        <v>30</v>
      </c>
      <c r="B258" s="14" t="s">
        <v>43</v>
      </c>
      <c r="C258" s="18" t="s">
        <v>45</v>
      </c>
      <c r="D258" s="19">
        <v>798</v>
      </c>
      <c r="E258" s="37">
        <v>30.69</v>
      </c>
    </row>
    <row r="259" spans="1:5" ht="15" thickBot="1" x14ac:dyDescent="0.35">
      <c r="A259" s="11">
        <v>35</v>
      </c>
      <c r="B259" s="14" t="s">
        <v>43</v>
      </c>
      <c r="C259" s="18" t="s">
        <v>45</v>
      </c>
      <c r="D259" s="19">
        <v>865</v>
      </c>
      <c r="E259" s="37">
        <v>33.270000000000003</v>
      </c>
    </row>
    <row r="260" spans="1:5" ht="15" thickBot="1" x14ac:dyDescent="0.35">
      <c r="A260" s="12">
        <v>40</v>
      </c>
      <c r="B260" s="14" t="s">
        <v>43</v>
      </c>
      <c r="C260" s="18" t="s">
        <v>45</v>
      </c>
      <c r="D260" s="19">
        <v>931</v>
      </c>
      <c r="E260" s="37">
        <v>35.81</v>
      </c>
    </row>
    <row r="261" spans="1:5" ht="15" thickBot="1" x14ac:dyDescent="0.35">
      <c r="A261" s="11">
        <v>45</v>
      </c>
      <c r="B261" s="14" t="s">
        <v>43</v>
      </c>
      <c r="C261" s="18" t="s">
        <v>45</v>
      </c>
      <c r="D261" s="19">
        <v>997</v>
      </c>
      <c r="E261" s="37">
        <v>38.35</v>
      </c>
    </row>
    <row r="262" spans="1:5" ht="15" thickBot="1" x14ac:dyDescent="0.35">
      <c r="A262" s="12">
        <v>50</v>
      </c>
      <c r="B262" s="14" t="s">
        <v>43</v>
      </c>
      <c r="C262" s="18" t="s">
        <v>45</v>
      </c>
      <c r="D262" s="19">
        <v>1064</v>
      </c>
      <c r="E262" s="37">
        <v>40.92</v>
      </c>
    </row>
    <row r="263" spans="1:5" ht="15" thickBot="1" x14ac:dyDescent="0.35">
      <c r="A263" s="11">
        <v>55</v>
      </c>
      <c r="B263" s="14" t="s">
        <v>43</v>
      </c>
      <c r="C263" s="18" t="s">
        <v>45</v>
      </c>
      <c r="D263" s="19">
        <v>1130</v>
      </c>
      <c r="E263" s="37">
        <v>43.46</v>
      </c>
    </row>
    <row r="264" spans="1:5" ht="15" thickBot="1" x14ac:dyDescent="0.35">
      <c r="A264" s="12">
        <v>60</v>
      </c>
      <c r="B264" s="14" t="s">
        <v>43</v>
      </c>
      <c r="C264" s="18" t="s">
        <v>45</v>
      </c>
      <c r="D264" s="19">
        <v>1197</v>
      </c>
      <c r="E264" s="37">
        <v>46.04</v>
      </c>
    </row>
    <row r="265" spans="1:5" ht="15" thickBot="1" x14ac:dyDescent="0.35">
      <c r="A265" s="11">
        <v>65</v>
      </c>
      <c r="B265" s="14" t="s">
        <v>43</v>
      </c>
      <c r="C265" s="18" t="s">
        <v>45</v>
      </c>
      <c r="D265" s="19">
        <v>1263</v>
      </c>
      <c r="E265" s="37">
        <v>48.58</v>
      </c>
    </row>
    <row r="266" spans="1:5" ht="15" thickBot="1" x14ac:dyDescent="0.35">
      <c r="A266" s="12">
        <v>70</v>
      </c>
      <c r="B266" s="14" t="s">
        <v>43</v>
      </c>
      <c r="C266" s="18" t="s">
        <v>45</v>
      </c>
      <c r="D266" s="19">
        <v>1329</v>
      </c>
      <c r="E266" s="37">
        <v>51.12</v>
      </c>
    </row>
    <row r="267" spans="1:5" ht="15" thickBot="1" x14ac:dyDescent="0.35">
      <c r="A267" s="11">
        <v>75</v>
      </c>
      <c r="B267" s="14" t="s">
        <v>43</v>
      </c>
      <c r="C267" s="18" t="s">
        <v>45</v>
      </c>
      <c r="D267" s="19">
        <v>1396</v>
      </c>
      <c r="E267" s="37">
        <v>53.69</v>
      </c>
    </row>
    <row r="268" spans="1:5" ht="15" thickBot="1" x14ac:dyDescent="0.35">
      <c r="A268" s="12">
        <v>80</v>
      </c>
      <c r="B268" s="14" t="s">
        <v>43</v>
      </c>
      <c r="C268" s="18" t="s">
        <v>45</v>
      </c>
      <c r="D268" s="19">
        <v>1462</v>
      </c>
      <c r="E268" s="37">
        <v>56.23</v>
      </c>
    </row>
    <row r="269" spans="1:5" ht="15" thickBot="1" x14ac:dyDescent="0.35">
      <c r="A269" s="11">
        <v>85</v>
      </c>
      <c r="B269" s="14" t="s">
        <v>43</v>
      </c>
      <c r="C269" s="18" t="s">
        <v>45</v>
      </c>
      <c r="D269" s="19">
        <v>1529</v>
      </c>
      <c r="E269" s="37">
        <v>58.81</v>
      </c>
    </row>
    <row r="270" spans="1:5" ht="15" thickBot="1" x14ac:dyDescent="0.35">
      <c r="A270" s="12">
        <v>90</v>
      </c>
      <c r="B270" s="14" t="s">
        <v>43</v>
      </c>
      <c r="C270" s="18" t="s">
        <v>45</v>
      </c>
      <c r="D270" s="19">
        <v>1595</v>
      </c>
      <c r="E270" s="37">
        <v>61.35</v>
      </c>
    </row>
    <row r="271" spans="1:5" ht="15" thickBot="1" x14ac:dyDescent="0.35">
      <c r="A271" s="11">
        <v>95</v>
      </c>
      <c r="B271" s="14" t="s">
        <v>43</v>
      </c>
      <c r="C271" s="18" t="s">
        <v>45</v>
      </c>
      <c r="D271" s="19">
        <v>1661</v>
      </c>
      <c r="E271" s="37">
        <v>63.88</v>
      </c>
    </row>
    <row r="272" spans="1:5" ht="15" thickBot="1" x14ac:dyDescent="0.35">
      <c r="A272" s="12">
        <v>100</v>
      </c>
      <c r="B272" s="14" t="s">
        <v>43</v>
      </c>
      <c r="C272" s="18" t="s">
        <v>45</v>
      </c>
      <c r="D272" s="19">
        <v>1728</v>
      </c>
      <c r="E272" s="37">
        <v>66.459999999999994</v>
      </c>
    </row>
    <row r="273" spans="1:5" ht="15" thickBot="1" x14ac:dyDescent="0.35">
      <c r="A273" s="11">
        <v>105</v>
      </c>
      <c r="B273" s="14" t="s">
        <v>43</v>
      </c>
      <c r="C273" s="18" t="s">
        <v>45</v>
      </c>
      <c r="D273" s="19">
        <v>1794</v>
      </c>
      <c r="E273" s="37">
        <v>69</v>
      </c>
    </row>
    <row r="274" spans="1:5" ht="15" thickBot="1" x14ac:dyDescent="0.35">
      <c r="A274" s="12">
        <v>110</v>
      </c>
      <c r="B274" s="14" t="s">
        <v>43</v>
      </c>
      <c r="C274" s="18" t="s">
        <v>45</v>
      </c>
      <c r="D274" s="19">
        <v>1861</v>
      </c>
      <c r="E274" s="37">
        <v>71.58</v>
      </c>
    </row>
    <row r="275" spans="1:5" ht="15" thickBot="1" x14ac:dyDescent="0.35">
      <c r="A275" s="11">
        <v>115</v>
      </c>
      <c r="B275" s="14" t="s">
        <v>43</v>
      </c>
      <c r="C275" s="18" t="s">
        <v>45</v>
      </c>
      <c r="D275" s="19">
        <v>1927</v>
      </c>
      <c r="E275" s="37">
        <v>74.12</v>
      </c>
    </row>
    <row r="276" spans="1:5" ht="15" thickBot="1" x14ac:dyDescent="0.35">
      <c r="A276" s="12">
        <v>120</v>
      </c>
      <c r="B276" s="14" t="s">
        <v>43</v>
      </c>
      <c r="C276" s="18" t="s">
        <v>45</v>
      </c>
      <c r="D276" s="19">
        <v>1993</v>
      </c>
      <c r="E276" s="37">
        <v>76.650000000000006</v>
      </c>
    </row>
    <row r="277" spans="1:5" ht="15" thickBot="1" x14ac:dyDescent="0.35">
      <c r="A277" s="11">
        <v>125</v>
      </c>
      <c r="B277" s="14" t="s">
        <v>43</v>
      </c>
      <c r="C277" s="18" t="s">
        <v>45</v>
      </c>
      <c r="D277" s="19">
        <v>2060</v>
      </c>
      <c r="E277" s="37">
        <v>79.23</v>
      </c>
    </row>
    <row r="278" spans="1:5" ht="15" thickBot="1" x14ac:dyDescent="0.35">
      <c r="A278" s="12">
        <v>130</v>
      </c>
      <c r="B278" s="14" t="s">
        <v>43</v>
      </c>
      <c r="C278" s="18" t="s">
        <v>45</v>
      </c>
      <c r="D278" s="19">
        <v>2126</v>
      </c>
      <c r="E278" s="37">
        <v>81.77</v>
      </c>
    </row>
    <row r="279" spans="1:5" ht="15" thickBot="1" x14ac:dyDescent="0.35">
      <c r="A279" s="11">
        <v>135</v>
      </c>
      <c r="B279" s="14" t="s">
        <v>43</v>
      </c>
      <c r="C279" s="18" t="s">
        <v>45</v>
      </c>
      <c r="D279" s="19">
        <v>2192</v>
      </c>
      <c r="E279" s="37">
        <v>84.31</v>
      </c>
    </row>
    <row r="280" spans="1:5" ht="15" thickBot="1" x14ac:dyDescent="0.35">
      <c r="A280" s="12">
        <v>140</v>
      </c>
      <c r="B280" s="14" t="s">
        <v>43</v>
      </c>
      <c r="C280" s="18" t="s">
        <v>45</v>
      </c>
      <c r="D280" s="19">
        <v>2259</v>
      </c>
      <c r="E280" s="37">
        <v>86.88</v>
      </c>
    </row>
    <row r="281" spans="1:5" ht="15" thickBot="1" x14ac:dyDescent="0.35">
      <c r="A281" s="11">
        <v>145</v>
      </c>
      <c r="B281" s="14" t="s">
        <v>43</v>
      </c>
      <c r="C281" s="18" t="s">
        <v>45</v>
      </c>
      <c r="D281" s="19">
        <v>2325</v>
      </c>
      <c r="E281" s="37">
        <v>89.42</v>
      </c>
    </row>
    <row r="282" spans="1:5" ht="15" thickBot="1" x14ac:dyDescent="0.35">
      <c r="A282" s="12">
        <v>150</v>
      </c>
      <c r="B282" s="14" t="s">
        <v>43</v>
      </c>
      <c r="C282" s="18" t="s">
        <v>45</v>
      </c>
      <c r="D282" s="19">
        <v>2392</v>
      </c>
      <c r="E282" s="37">
        <v>92</v>
      </c>
    </row>
    <row r="283" spans="1:5" ht="15" thickBot="1" x14ac:dyDescent="0.35">
      <c r="A283" s="14" t="s">
        <v>128</v>
      </c>
      <c r="B283" s="14" t="s">
        <v>44</v>
      </c>
      <c r="C283" s="18" t="s">
        <v>45</v>
      </c>
      <c r="D283" s="19">
        <v>200</v>
      </c>
      <c r="E283" s="37" t="s">
        <v>19</v>
      </c>
    </row>
    <row r="284" spans="1:5" ht="15" thickBot="1" x14ac:dyDescent="0.35">
      <c r="A284" s="12">
        <v>20</v>
      </c>
      <c r="B284" s="14" t="s">
        <v>44</v>
      </c>
      <c r="C284" s="18" t="s">
        <v>45</v>
      </c>
      <c r="D284" s="19">
        <v>706</v>
      </c>
      <c r="E284" s="37">
        <v>23.53</v>
      </c>
    </row>
    <row r="285" spans="1:5" ht="15" thickBot="1" x14ac:dyDescent="0.35">
      <c r="A285" s="11">
        <v>25</v>
      </c>
      <c r="B285" s="14" t="s">
        <v>44</v>
      </c>
      <c r="C285" s="18" t="s">
        <v>45</v>
      </c>
      <c r="D285" s="19">
        <v>783</v>
      </c>
      <c r="E285" s="37">
        <v>26.1</v>
      </c>
    </row>
    <row r="286" spans="1:5" ht="15" thickBot="1" x14ac:dyDescent="0.35">
      <c r="A286" s="12">
        <v>30</v>
      </c>
      <c r="B286" s="14" t="s">
        <v>44</v>
      </c>
      <c r="C286" s="18" t="s">
        <v>45</v>
      </c>
      <c r="D286" s="19">
        <v>860</v>
      </c>
      <c r="E286" s="37">
        <v>28.67</v>
      </c>
    </row>
    <row r="287" spans="1:5" ht="15" thickBot="1" x14ac:dyDescent="0.35">
      <c r="A287" s="11">
        <v>35</v>
      </c>
      <c r="B287" s="14" t="s">
        <v>44</v>
      </c>
      <c r="C287" s="18" t="s">
        <v>45</v>
      </c>
      <c r="D287" s="19">
        <v>936</v>
      </c>
      <c r="E287" s="37">
        <v>31.2</v>
      </c>
    </row>
    <row r="288" spans="1:5" ht="15" thickBot="1" x14ac:dyDescent="0.35">
      <c r="A288" s="12">
        <v>40</v>
      </c>
      <c r="B288" s="14" t="s">
        <v>44</v>
      </c>
      <c r="C288" s="18" t="s">
        <v>45</v>
      </c>
      <c r="D288" s="19">
        <v>1013</v>
      </c>
      <c r="E288" s="37">
        <v>33.770000000000003</v>
      </c>
    </row>
    <row r="289" spans="1:5" ht="15" thickBot="1" x14ac:dyDescent="0.35">
      <c r="A289" s="11">
        <v>45</v>
      </c>
      <c r="B289" s="14" t="s">
        <v>44</v>
      </c>
      <c r="C289" s="18" t="s">
        <v>45</v>
      </c>
      <c r="D289" s="19">
        <v>1089</v>
      </c>
      <c r="E289" s="37">
        <v>36.299999999999997</v>
      </c>
    </row>
    <row r="290" spans="1:5" ht="15" thickBot="1" x14ac:dyDescent="0.35">
      <c r="A290" s="12">
        <v>50</v>
      </c>
      <c r="B290" s="14" t="s">
        <v>44</v>
      </c>
      <c r="C290" s="18" t="s">
        <v>45</v>
      </c>
      <c r="D290" s="19">
        <v>1166</v>
      </c>
      <c r="E290" s="37">
        <v>38.869999999999997</v>
      </c>
    </row>
    <row r="291" spans="1:5" ht="15" thickBot="1" x14ac:dyDescent="0.35">
      <c r="A291" s="11">
        <v>55</v>
      </c>
      <c r="B291" s="14" t="s">
        <v>44</v>
      </c>
      <c r="C291" s="18" t="s">
        <v>45</v>
      </c>
      <c r="D291" s="19">
        <v>1243</v>
      </c>
      <c r="E291" s="37">
        <v>41.43</v>
      </c>
    </row>
    <row r="292" spans="1:5" ht="15" thickBot="1" x14ac:dyDescent="0.35">
      <c r="A292" s="12">
        <v>60</v>
      </c>
      <c r="B292" s="14" t="s">
        <v>44</v>
      </c>
      <c r="C292" s="18" t="s">
        <v>45</v>
      </c>
      <c r="D292" s="19">
        <v>1319</v>
      </c>
      <c r="E292" s="37">
        <v>43.97</v>
      </c>
    </row>
    <row r="293" spans="1:5" ht="15" thickBot="1" x14ac:dyDescent="0.35">
      <c r="A293" s="11">
        <v>65</v>
      </c>
      <c r="B293" s="14" t="s">
        <v>44</v>
      </c>
      <c r="C293" s="18" t="s">
        <v>45</v>
      </c>
      <c r="D293" s="19">
        <v>1396</v>
      </c>
      <c r="E293" s="37">
        <v>46.53</v>
      </c>
    </row>
    <row r="294" spans="1:5" ht="15" thickBot="1" x14ac:dyDescent="0.35">
      <c r="A294" s="12">
        <v>70</v>
      </c>
      <c r="B294" s="14" t="s">
        <v>44</v>
      </c>
      <c r="C294" s="18" t="s">
        <v>45</v>
      </c>
      <c r="D294" s="19">
        <v>1472</v>
      </c>
      <c r="E294" s="37">
        <v>49.07</v>
      </c>
    </row>
    <row r="295" spans="1:5" ht="15" thickBot="1" x14ac:dyDescent="0.35">
      <c r="A295" s="11">
        <v>75</v>
      </c>
      <c r="B295" s="14" t="s">
        <v>44</v>
      </c>
      <c r="C295" s="18" t="s">
        <v>45</v>
      </c>
      <c r="D295" s="19">
        <v>1549</v>
      </c>
      <c r="E295" s="37">
        <v>51.63</v>
      </c>
    </row>
    <row r="296" spans="1:5" ht="15" thickBot="1" x14ac:dyDescent="0.35">
      <c r="A296" s="12">
        <v>80</v>
      </c>
      <c r="B296" s="14" t="s">
        <v>44</v>
      </c>
      <c r="C296" s="18" t="s">
        <v>45</v>
      </c>
      <c r="D296" s="19">
        <v>1626</v>
      </c>
      <c r="E296" s="37">
        <v>54.2</v>
      </c>
    </row>
    <row r="297" spans="1:5" ht="15" thickBot="1" x14ac:dyDescent="0.35">
      <c r="A297" s="11">
        <v>85</v>
      </c>
      <c r="B297" s="14" t="s">
        <v>44</v>
      </c>
      <c r="C297" s="18" t="s">
        <v>45</v>
      </c>
      <c r="D297" s="19">
        <v>1702</v>
      </c>
      <c r="E297" s="37">
        <v>56.73</v>
      </c>
    </row>
    <row r="298" spans="1:5" ht="15" thickBot="1" x14ac:dyDescent="0.35">
      <c r="A298" s="12">
        <v>90</v>
      </c>
      <c r="B298" s="14" t="s">
        <v>44</v>
      </c>
      <c r="C298" s="18" t="s">
        <v>45</v>
      </c>
      <c r="D298" s="19">
        <v>1779</v>
      </c>
      <c r="E298" s="37">
        <v>59.3</v>
      </c>
    </row>
    <row r="299" spans="1:5" ht="15" thickBot="1" x14ac:dyDescent="0.35">
      <c r="A299" s="11">
        <v>95</v>
      </c>
      <c r="B299" s="14" t="s">
        <v>44</v>
      </c>
      <c r="C299" s="18" t="s">
        <v>45</v>
      </c>
      <c r="D299" s="19">
        <v>1855</v>
      </c>
      <c r="E299" s="37">
        <v>61.83</v>
      </c>
    </row>
    <row r="300" spans="1:5" ht="15" thickBot="1" x14ac:dyDescent="0.35">
      <c r="A300" s="12">
        <v>100</v>
      </c>
      <c r="B300" s="14" t="s">
        <v>44</v>
      </c>
      <c r="C300" s="18" t="s">
        <v>45</v>
      </c>
      <c r="D300" s="19">
        <v>1932</v>
      </c>
      <c r="E300" s="37">
        <v>64.400000000000006</v>
      </c>
    </row>
    <row r="301" spans="1:5" ht="15" thickBot="1" x14ac:dyDescent="0.35">
      <c r="A301" s="11">
        <v>105</v>
      </c>
      <c r="B301" s="14" t="s">
        <v>44</v>
      </c>
      <c r="C301" s="18" t="s">
        <v>45</v>
      </c>
      <c r="D301" s="19">
        <v>2009</v>
      </c>
      <c r="E301" s="37">
        <v>66.97</v>
      </c>
    </row>
    <row r="302" spans="1:5" ht="15" thickBot="1" x14ac:dyDescent="0.35">
      <c r="A302" s="12">
        <v>110</v>
      </c>
      <c r="B302" s="14" t="s">
        <v>44</v>
      </c>
      <c r="C302" s="18" t="s">
        <v>45</v>
      </c>
      <c r="D302" s="19">
        <v>2085</v>
      </c>
      <c r="E302" s="37">
        <v>69.5</v>
      </c>
    </row>
    <row r="303" spans="1:5" ht="15" thickBot="1" x14ac:dyDescent="0.35">
      <c r="A303" s="11">
        <v>115</v>
      </c>
      <c r="B303" s="14" t="s">
        <v>44</v>
      </c>
      <c r="C303" s="18" t="s">
        <v>45</v>
      </c>
      <c r="D303" s="19">
        <v>2162</v>
      </c>
      <c r="E303" s="37">
        <v>72.069999999999993</v>
      </c>
    </row>
    <row r="304" spans="1:5" ht="15" thickBot="1" x14ac:dyDescent="0.35">
      <c r="A304" s="12">
        <v>120</v>
      </c>
      <c r="B304" s="14" t="s">
        <v>44</v>
      </c>
      <c r="C304" s="18" t="s">
        <v>45</v>
      </c>
      <c r="D304" s="19">
        <v>2238</v>
      </c>
      <c r="E304" s="37">
        <v>74.599999999999994</v>
      </c>
    </row>
    <row r="305" spans="1:5" ht="15" thickBot="1" x14ac:dyDescent="0.35">
      <c r="A305" s="11">
        <v>125</v>
      </c>
      <c r="B305" s="14" t="s">
        <v>44</v>
      </c>
      <c r="C305" s="18" t="s">
        <v>45</v>
      </c>
      <c r="D305" s="19">
        <v>2315</v>
      </c>
      <c r="E305" s="37">
        <v>77.17</v>
      </c>
    </row>
    <row r="306" spans="1:5" ht="15" thickBot="1" x14ac:dyDescent="0.35">
      <c r="A306" s="12">
        <v>130</v>
      </c>
      <c r="B306" s="14" t="s">
        <v>44</v>
      </c>
      <c r="C306" s="18" t="s">
        <v>45</v>
      </c>
      <c r="D306" s="19">
        <v>2392</v>
      </c>
      <c r="E306" s="37">
        <v>79.73</v>
      </c>
    </row>
    <row r="307" spans="1:5" ht="15" thickBot="1" x14ac:dyDescent="0.35">
      <c r="A307" s="11">
        <v>135</v>
      </c>
      <c r="B307" s="14" t="s">
        <v>44</v>
      </c>
      <c r="C307" s="18" t="s">
        <v>45</v>
      </c>
      <c r="D307" s="19">
        <v>2468</v>
      </c>
      <c r="E307" s="37">
        <v>82.27</v>
      </c>
    </row>
    <row r="308" spans="1:5" ht="15" thickBot="1" x14ac:dyDescent="0.35">
      <c r="A308" s="12">
        <v>140</v>
      </c>
      <c r="B308" s="14" t="s">
        <v>44</v>
      </c>
      <c r="C308" s="18" t="s">
        <v>45</v>
      </c>
      <c r="D308" s="19">
        <v>2545</v>
      </c>
      <c r="E308" s="37">
        <v>84.83</v>
      </c>
    </row>
    <row r="309" spans="1:5" ht="15" thickBot="1" x14ac:dyDescent="0.35">
      <c r="A309" s="11">
        <v>145</v>
      </c>
      <c r="B309" s="14" t="s">
        <v>44</v>
      </c>
      <c r="C309" s="18" t="s">
        <v>45</v>
      </c>
      <c r="D309" s="19">
        <v>2621</v>
      </c>
      <c r="E309" s="37">
        <v>87.37</v>
      </c>
    </row>
    <row r="310" spans="1:5" ht="15" thickBot="1" x14ac:dyDescent="0.35">
      <c r="A310" s="12">
        <v>150</v>
      </c>
      <c r="B310" s="14" t="s">
        <v>44</v>
      </c>
      <c r="C310" s="18" t="s">
        <v>45</v>
      </c>
      <c r="D310" s="19">
        <v>2698</v>
      </c>
      <c r="E310" s="37">
        <v>89.93</v>
      </c>
    </row>
    <row r="311" spans="1:5" ht="15" thickBot="1" x14ac:dyDescent="0.35">
      <c r="A311" s="14" t="s">
        <v>128</v>
      </c>
      <c r="B311" s="15" t="s">
        <v>17</v>
      </c>
      <c r="C311" s="18" t="s">
        <v>45</v>
      </c>
      <c r="D311" s="19">
        <v>200</v>
      </c>
      <c r="E311" s="37" t="s">
        <v>19</v>
      </c>
    </row>
    <row r="312" spans="1:5" ht="15" thickBot="1" x14ac:dyDescent="0.35">
      <c r="A312" s="12">
        <v>20</v>
      </c>
      <c r="B312" s="15" t="s">
        <v>17</v>
      </c>
      <c r="C312" s="18" t="s">
        <v>45</v>
      </c>
      <c r="D312" s="19">
        <v>594</v>
      </c>
      <c r="E312" s="37">
        <v>31.26</v>
      </c>
    </row>
    <row r="313" spans="1:5" ht="15" thickBot="1" x14ac:dyDescent="0.35">
      <c r="A313" s="11">
        <v>25</v>
      </c>
      <c r="B313" s="15" t="s">
        <v>17</v>
      </c>
      <c r="C313" s="18" t="s">
        <v>45</v>
      </c>
      <c r="D313" s="19">
        <v>643</v>
      </c>
      <c r="E313" s="37">
        <v>33.840000000000003</v>
      </c>
    </row>
    <row r="314" spans="1:5" ht="15" thickBot="1" x14ac:dyDescent="0.35">
      <c r="A314" s="12">
        <v>30</v>
      </c>
      <c r="B314" s="15" t="s">
        <v>17</v>
      </c>
      <c r="C314" s="18" t="s">
        <v>45</v>
      </c>
      <c r="D314" s="19">
        <v>691</v>
      </c>
      <c r="E314" s="37">
        <v>36.369999999999997</v>
      </c>
    </row>
    <row r="315" spans="1:5" ht="15" thickBot="1" x14ac:dyDescent="0.35">
      <c r="A315" s="11">
        <v>35</v>
      </c>
      <c r="B315" s="15" t="s">
        <v>17</v>
      </c>
      <c r="C315" s="18" t="s">
        <v>45</v>
      </c>
      <c r="D315" s="19">
        <v>740</v>
      </c>
      <c r="E315" s="37">
        <v>38.950000000000003</v>
      </c>
    </row>
    <row r="316" spans="1:5" ht="15" thickBot="1" x14ac:dyDescent="0.35">
      <c r="A316" s="12">
        <v>40</v>
      </c>
      <c r="B316" s="15" t="s">
        <v>17</v>
      </c>
      <c r="C316" s="18" t="s">
        <v>45</v>
      </c>
      <c r="D316" s="19">
        <v>788</v>
      </c>
      <c r="E316" s="37">
        <v>41.47</v>
      </c>
    </row>
    <row r="317" spans="1:5" ht="15" thickBot="1" x14ac:dyDescent="0.35">
      <c r="A317" s="11">
        <v>45</v>
      </c>
      <c r="B317" s="15" t="s">
        <v>17</v>
      </c>
      <c r="C317" s="18" t="s">
        <v>45</v>
      </c>
      <c r="D317" s="19">
        <v>837</v>
      </c>
      <c r="E317" s="37">
        <v>44.05</v>
      </c>
    </row>
    <row r="318" spans="1:5" ht="15" thickBot="1" x14ac:dyDescent="0.35">
      <c r="A318" s="12">
        <v>50</v>
      </c>
      <c r="B318" s="15" t="s">
        <v>17</v>
      </c>
      <c r="C318" s="18" t="s">
        <v>45</v>
      </c>
      <c r="D318" s="19">
        <v>885</v>
      </c>
      <c r="E318" s="37">
        <v>46.58</v>
      </c>
    </row>
    <row r="319" spans="1:5" ht="15" thickBot="1" x14ac:dyDescent="0.35">
      <c r="A319" s="11">
        <v>55</v>
      </c>
      <c r="B319" s="15" t="s">
        <v>17</v>
      </c>
      <c r="C319" s="18" t="s">
        <v>45</v>
      </c>
      <c r="D319" s="19">
        <v>934</v>
      </c>
      <c r="E319" s="37">
        <v>49.16</v>
      </c>
    </row>
    <row r="320" spans="1:5" ht="15" thickBot="1" x14ac:dyDescent="0.35">
      <c r="A320" s="12">
        <v>60</v>
      </c>
      <c r="B320" s="15" t="s">
        <v>17</v>
      </c>
      <c r="C320" s="18" t="s">
        <v>45</v>
      </c>
      <c r="D320" s="19">
        <v>982</v>
      </c>
      <c r="E320" s="37">
        <v>51.68</v>
      </c>
    </row>
    <row r="321" spans="1:5" ht="15" thickBot="1" x14ac:dyDescent="0.35">
      <c r="A321" s="11">
        <v>65</v>
      </c>
      <c r="B321" s="15" t="s">
        <v>17</v>
      </c>
      <c r="C321" s="18" t="s">
        <v>45</v>
      </c>
      <c r="D321" s="19">
        <v>1031</v>
      </c>
      <c r="E321" s="37">
        <v>54.26</v>
      </c>
    </row>
    <row r="322" spans="1:5" ht="15" thickBot="1" x14ac:dyDescent="0.35">
      <c r="A322" s="12">
        <v>70</v>
      </c>
      <c r="B322" s="15" t="s">
        <v>17</v>
      </c>
      <c r="C322" s="18" t="s">
        <v>45</v>
      </c>
      <c r="D322" s="19">
        <v>1079</v>
      </c>
      <c r="E322" s="37">
        <v>56.79</v>
      </c>
    </row>
    <row r="323" spans="1:5" ht="15" thickBot="1" x14ac:dyDescent="0.35">
      <c r="A323" s="11">
        <v>75</v>
      </c>
      <c r="B323" s="15" t="s">
        <v>17</v>
      </c>
      <c r="C323" s="18" t="s">
        <v>45</v>
      </c>
      <c r="D323" s="19">
        <v>1128</v>
      </c>
      <c r="E323" s="37">
        <v>59.37</v>
      </c>
    </row>
    <row r="324" spans="1:5" ht="15" thickBot="1" x14ac:dyDescent="0.35">
      <c r="A324" s="12">
        <v>80</v>
      </c>
      <c r="B324" s="15" t="s">
        <v>17</v>
      </c>
      <c r="C324" s="18" t="s">
        <v>45</v>
      </c>
      <c r="D324" s="19">
        <v>1176</v>
      </c>
      <c r="E324" s="37">
        <v>61.89</v>
      </c>
    </row>
    <row r="325" spans="1:5" ht="15" thickBot="1" x14ac:dyDescent="0.35">
      <c r="A325" s="11">
        <v>85</v>
      </c>
      <c r="B325" s="15" t="s">
        <v>17</v>
      </c>
      <c r="C325" s="18" t="s">
        <v>45</v>
      </c>
      <c r="D325" s="19">
        <v>1225</v>
      </c>
      <c r="E325" s="37">
        <v>64.47</v>
      </c>
    </row>
    <row r="326" spans="1:5" ht="15" thickBot="1" x14ac:dyDescent="0.35">
      <c r="A326" s="12">
        <v>90</v>
      </c>
      <c r="B326" s="15" t="s">
        <v>17</v>
      </c>
      <c r="C326" s="18" t="s">
        <v>45</v>
      </c>
      <c r="D326" s="19">
        <v>1273</v>
      </c>
      <c r="E326" s="37">
        <v>67</v>
      </c>
    </row>
    <row r="327" spans="1:5" ht="15" thickBot="1" x14ac:dyDescent="0.35">
      <c r="A327" s="11">
        <v>95</v>
      </c>
      <c r="B327" s="15" t="s">
        <v>17</v>
      </c>
      <c r="C327" s="18" t="s">
        <v>45</v>
      </c>
      <c r="D327" s="19">
        <v>1322</v>
      </c>
      <c r="E327" s="37">
        <v>69.58</v>
      </c>
    </row>
    <row r="328" spans="1:5" ht="15" thickBot="1" x14ac:dyDescent="0.35">
      <c r="A328" s="12">
        <v>100</v>
      </c>
      <c r="B328" s="15" t="s">
        <v>17</v>
      </c>
      <c r="C328" s="18" t="s">
        <v>45</v>
      </c>
      <c r="D328" s="19">
        <v>1370</v>
      </c>
      <c r="E328" s="37">
        <v>72.11</v>
      </c>
    </row>
    <row r="329" spans="1:5" ht="15" thickBot="1" x14ac:dyDescent="0.35">
      <c r="A329" s="11">
        <v>105</v>
      </c>
      <c r="B329" s="15" t="s">
        <v>17</v>
      </c>
      <c r="C329" s="18" t="s">
        <v>45</v>
      </c>
      <c r="D329" s="19">
        <v>1419</v>
      </c>
      <c r="E329" s="37">
        <v>74.680000000000007</v>
      </c>
    </row>
    <row r="330" spans="1:5" ht="15" thickBot="1" x14ac:dyDescent="0.35">
      <c r="A330" s="12">
        <v>110</v>
      </c>
      <c r="B330" s="15" t="s">
        <v>17</v>
      </c>
      <c r="C330" s="18" t="s">
        <v>45</v>
      </c>
      <c r="D330" s="19">
        <v>1467</v>
      </c>
      <c r="E330" s="37">
        <v>77.209999999999994</v>
      </c>
    </row>
    <row r="331" spans="1:5" ht="15" thickBot="1" x14ac:dyDescent="0.35">
      <c r="A331" s="11">
        <v>115</v>
      </c>
      <c r="B331" s="15" t="s">
        <v>17</v>
      </c>
      <c r="C331" s="18" t="s">
        <v>45</v>
      </c>
      <c r="D331" s="19">
        <v>1516</v>
      </c>
      <c r="E331" s="37">
        <v>79.790000000000006</v>
      </c>
    </row>
    <row r="332" spans="1:5" ht="15" thickBot="1" x14ac:dyDescent="0.35">
      <c r="A332" s="12">
        <v>120</v>
      </c>
      <c r="B332" s="15" t="s">
        <v>17</v>
      </c>
      <c r="C332" s="18" t="s">
        <v>45</v>
      </c>
      <c r="D332" s="19">
        <v>1564</v>
      </c>
      <c r="E332" s="37">
        <v>82.32</v>
      </c>
    </row>
    <row r="333" spans="1:5" ht="15" thickBot="1" x14ac:dyDescent="0.35">
      <c r="A333" s="11">
        <v>125</v>
      </c>
      <c r="B333" s="15" t="s">
        <v>17</v>
      </c>
      <c r="C333" s="18" t="s">
        <v>45</v>
      </c>
      <c r="D333" s="19">
        <v>1613</v>
      </c>
      <c r="E333" s="37">
        <v>84.89</v>
      </c>
    </row>
    <row r="334" spans="1:5" ht="15" thickBot="1" x14ac:dyDescent="0.35">
      <c r="A334" s="12">
        <v>130</v>
      </c>
      <c r="B334" s="15" t="s">
        <v>17</v>
      </c>
      <c r="C334" s="18" t="s">
        <v>45</v>
      </c>
      <c r="D334" s="19">
        <v>1661</v>
      </c>
      <c r="E334" s="37">
        <v>87.42</v>
      </c>
    </row>
    <row r="335" spans="1:5" ht="15" thickBot="1" x14ac:dyDescent="0.35">
      <c r="A335" s="11">
        <v>135</v>
      </c>
      <c r="B335" s="15" t="s">
        <v>17</v>
      </c>
      <c r="C335" s="18" t="s">
        <v>45</v>
      </c>
      <c r="D335" s="19">
        <v>1710</v>
      </c>
      <c r="E335" s="37">
        <v>90</v>
      </c>
    </row>
    <row r="336" spans="1:5" ht="15" thickBot="1" x14ac:dyDescent="0.35">
      <c r="A336" s="12">
        <v>140</v>
      </c>
      <c r="B336" s="15" t="s">
        <v>17</v>
      </c>
      <c r="C336" s="18" t="s">
        <v>45</v>
      </c>
      <c r="D336" s="19">
        <v>1758</v>
      </c>
      <c r="E336" s="37">
        <v>92.53</v>
      </c>
    </row>
    <row r="337" spans="1:5" ht="15" thickBot="1" x14ac:dyDescent="0.35">
      <c r="A337" s="11">
        <v>145</v>
      </c>
      <c r="B337" s="15" t="s">
        <v>17</v>
      </c>
      <c r="C337" s="18" t="s">
        <v>45</v>
      </c>
      <c r="D337" s="19">
        <v>1807</v>
      </c>
      <c r="E337" s="37">
        <v>95.11</v>
      </c>
    </row>
    <row r="338" spans="1:5" ht="15" thickBot="1" x14ac:dyDescent="0.35">
      <c r="A338" s="12">
        <v>150</v>
      </c>
      <c r="B338" s="15" t="s">
        <v>17</v>
      </c>
      <c r="C338" s="18" t="s">
        <v>45</v>
      </c>
      <c r="D338" s="19">
        <v>1855</v>
      </c>
      <c r="E338" s="37">
        <v>97.63</v>
      </c>
    </row>
    <row r="339" spans="1:5" ht="15" thickBot="1" x14ac:dyDescent="0.35">
      <c r="A339" s="14" t="s">
        <v>128</v>
      </c>
      <c r="B339" s="14" t="s">
        <v>39</v>
      </c>
      <c r="C339" s="18" t="s">
        <v>18</v>
      </c>
      <c r="D339" s="20">
        <v>200</v>
      </c>
      <c r="E339" s="37" t="s">
        <v>19</v>
      </c>
    </row>
    <row r="340" spans="1:5" ht="15" thickBot="1" x14ac:dyDescent="0.35">
      <c r="A340" s="12">
        <v>20</v>
      </c>
      <c r="B340" s="14" t="s">
        <v>39</v>
      </c>
      <c r="C340" s="18" t="s">
        <v>18</v>
      </c>
      <c r="D340" s="20">
        <v>418</v>
      </c>
      <c r="E340" s="37">
        <v>32.15</v>
      </c>
    </row>
    <row r="341" spans="1:5" ht="15" thickBot="1" x14ac:dyDescent="0.35">
      <c r="A341" s="11">
        <v>25</v>
      </c>
      <c r="B341" s="14" t="s">
        <v>39</v>
      </c>
      <c r="C341" s="18" t="s">
        <v>18</v>
      </c>
      <c r="D341" s="20">
        <v>436</v>
      </c>
      <c r="E341" s="37">
        <v>33.54</v>
      </c>
    </row>
    <row r="342" spans="1:5" ht="15" thickBot="1" x14ac:dyDescent="0.35">
      <c r="A342" s="12">
        <v>30</v>
      </c>
      <c r="B342" s="14" t="s">
        <v>39</v>
      </c>
      <c r="C342" s="18" t="s">
        <v>18</v>
      </c>
      <c r="D342" s="20">
        <v>454</v>
      </c>
      <c r="E342" s="37">
        <v>34.92</v>
      </c>
    </row>
    <row r="343" spans="1:5" ht="15" thickBot="1" x14ac:dyDescent="0.35">
      <c r="A343" s="11">
        <v>35</v>
      </c>
      <c r="B343" s="14" t="s">
        <v>39</v>
      </c>
      <c r="C343" s="18" t="s">
        <v>18</v>
      </c>
      <c r="D343" s="20">
        <v>473</v>
      </c>
      <c r="E343" s="37">
        <v>36.380000000000003</v>
      </c>
    </row>
    <row r="344" spans="1:5" ht="15" thickBot="1" x14ac:dyDescent="0.35">
      <c r="A344" s="12">
        <v>40</v>
      </c>
      <c r="B344" s="14" t="s">
        <v>39</v>
      </c>
      <c r="C344" s="18" t="s">
        <v>18</v>
      </c>
      <c r="D344" s="20">
        <v>491</v>
      </c>
      <c r="E344" s="37">
        <v>37.770000000000003</v>
      </c>
    </row>
    <row r="345" spans="1:5" ht="15" thickBot="1" x14ac:dyDescent="0.35">
      <c r="A345" s="11">
        <v>45</v>
      </c>
      <c r="B345" s="14" t="s">
        <v>39</v>
      </c>
      <c r="C345" s="18" t="s">
        <v>18</v>
      </c>
      <c r="D345" s="20">
        <v>509</v>
      </c>
      <c r="E345" s="37">
        <v>39.15</v>
      </c>
    </row>
    <row r="346" spans="1:5" ht="15" thickBot="1" x14ac:dyDescent="0.35">
      <c r="A346" s="12">
        <v>50</v>
      </c>
      <c r="B346" s="14" t="s">
        <v>39</v>
      </c>
      <c r="C346" s="18" t="s">
        <v>18</v>
      </c>
      <c r="D346" s="20">
        <v>527</v>
      </c>
      <c r="E346" s="37">
        <v>40.54</v>
      </c>
    </row>
    <row r="347" spans="1:5" ht="15" thickBot="1" x14ac:dyDescent="0.35">
      <c r="A347" s="11">
        <v>55</v>
      </c>
      <c r="B347" s="14" t="s">
        <v>39</v>
      </c>
      <c r="C347" s="18" t="s">
        <v>18</v>
      </c>
      <c r="D347" s="20">
        <v>545</v>
      </c>
      <c r="E347" s="37">
        <v>41.92</v>
      </c>
    </row>
    <row r="348" spans="1:5" ht="15" thickBot="1" x14ac:dyDescent="0.35">
      <c r="A348" s="12">
        <v>60</v>
      </c>
      <c r="B348" s="14" t="s">
        <v>39</v>
      </c>
      <c r="C348" s="18" t="s">
        <v>18</v>
      </c>
      <c r="D348" s="20">
        <v>564</v>
      </c>
      <c r="E348" s="37">
        <v>43.38</v>
      </c>
    </row>
    <row r="349" spans="1:5" ht="15" thickBot="1" x14ac:dyDescent="0.35">
      <c r="A349" s="11">
        <v>65</v>
      </c>
      <c r="B349" s="14" t="s">
        <v>39</v>
      </c>
      <c r="C349" s="18" t="s">
        <v>18</v>
      </c>
      <c r="D349" s="20">
        <v>582</v>
      </c>
      <c r="E349" s="37">
        <v>44.77</v>
      </c>
    </row>
    <row r="350" spans="1:5" ht="15" thickBot="1" x14ac:dyDescent="0.35">
      <c r="A350" s="12">
        <v>70</v>
      </c>
      <c r="B350" s="14" t="s">
        <v>39</v>
      </c>
      <c r="C350" s="18" t="s">
        <v>18</v>
      </c>
      <c r="D350" s="20">
        <v>600</v>
      </c>
      <c r="E350" s="37">
        <v>46.15</v>
      </c>
    </row>
    <row r="351" spans="1:5" ht="15" thickBot="1" x14ac:dyDescent="0.35">
      <c r="A351" s="11">
        <v>75</v>
      </c>
      <c r="B351" s="14" t="s">
        <v>39</v>
      </c>
      <c r="C351" s="18" t="s">
        <v>18</v>
      </c>
      <c r="D351" s="20">
        <v>618</v>
      </c>
      <c r="E351" s="37">
        <v>47.54</v>
      </c>
    </row>
    <row r="352" spans="1:5" ht="15" thickBot="1" x14ac:dyDescent="0.35">
      <c r="A352" s="12">
        <v>80</v>
      </c>
      <c r="B352" s="14" t="s">
        <v>39</v>
      </c>
      <c r="C352" s="18" t="s">
        <v>18</v>
      </c>
      <c r="D352" s="20" t="s">
        <v>19</v>
      </c>
      <c r="E352" s="37" t="s">
        <v>19</v>
      </c>
    </row>
    <row r="353" spans="1:5" ht="15" thickBot="1" x14ac:dyDescent="0.35">
      <c r="A353" s="11">
        <v>85</v>
      </c>
      <c r="B353" s="14" t="s">
        <v>39</v>
      </c>
      <c r="C353" s="18" t="s">
        <v>18</v>
      </c>
      <c r="D353" s="20" t="s">
        <v>19</v>
      </c>
      <c r="E353" s="37" t="s">
        <v>19</v>
      </c>
    </row>
    <row r="354" spans="1:5" ht="15" thickBot="1" x14ac:dyDescent="0.35">
      <c r="A354" s="12">
        <v>90</v>
      </c>
      <c r="B354" s="14" t="s">
        <v>39</v>
      </c>
      <c r="C354" s="18" t="s">
        <v>18</v>
      </c>
      <c r="D354" s="20" t="s">
        <v>19</v>
      </c>
      <c r="E354" s="37" t="s">
        <v>19</v>
      </c>
    </row>
    <row r="355" spans="1:5" ht="15" thickBot="1" x14ac:dyDescent="0.35">
      <c r="A355" s="11">
        <v>95</v>
      </c>
      <c r="B355" s="14" t="s">
        <v>39</v>
      </c>
      <c r="C355" s="18" t="s">
        <v>18</v>
      </c>
      <c r="D355" s="20" t="s">
        <v>19</v>
      </c>
      <c r="E355" s="37" t="s">
        <v>19</v>
      </c>
    </row>
    <row r="356" spans="1:5" ht="15" thickBot="1" x14ac:dyDescent="0.35">
      <c r="A356" s="12">
        <v>100</v>
      </c>
      <c r="B356" s="14" t="s">
        <v>39</v>
      </c>
      <c r="C356" s="18" t="s">
        <v>18</v>
      </c>
      <c r="D356" s="20" t="s">
        <v>19</v>
      </c>
      <c r="E356" s="37" t="s">
        <v>19</v>
      </c>
    </row>
    <row r="357" spans="1:5" ht="15" thickBot="1" x14ac:dyDescent="0.35">
      <c r="A357" s="11">
        <v>105</v>
      </c>
      <c r="B357" s="14" t="s">
        <v>39</v>
      </c>
      <c r="C357" s="18" t="s">
        <v>18</v>
      </c>
      <c r="D357" s="20" t="s">
        <v>19</v>
      </c>
      <c r="E357" s="37" t="s">
        <v>19</v>
      </c>
    </row>
    <row r="358" spans="1:5" ht="15" thickBot="1" x14ac:dyDescent="0.35">
      <c r="A358" s="12">
        <v>110</v>
      </c>
      <c r="B358" s="14" t="s">
        <v>39</v>
      </c>
      <c r="C358" s="18" t="s">
        <v>18</v>
      </c>
      <c r="D358" s="20" t="s">
        <v>19</v>
      </c>
      <c r="E358" s="37" t="s">
        <v>19</v>
      </c>
    </row>
    <row r="359" spans="1:5" ht="15" thickBot="1" x14ac:dyDescent="0.35">
      <c r="A359" s="11">
        <v>115</v>
      </c>
      <c r="B359" s="14" t="s">
        <v>39</v>
      </c>
      <c r="C359" s="18" t="s">
        <v>18</v>
      </c>
      <c r="D359" s="20" t="s">
        <v>19</v>
      </c>
      <c r="E359" s="37" t="s">
        <v>19</v>
      </c>
    </row>
    <row r="360" spans="1:5" ht="15" thickBot="1" x14ac:dyDescent="0.35">
      <c r="A360" s="12">
        <v>120</v>
      </c>
      <c r="B360" s="14" t="s">
        <v>39</v>
      </c>
      <c r="C360" s="18" t="s">
        <v>18</v>
      </c>
      <c r="D360" s="20" t="s">
        <v>19</v>
      </c>
      <c r="E360" s="37" t="s">
        <v>19</v>
      </c>
    </row>
    <row r="361" spans="1:5" ht="15" thickBot="1" x14ac:dyDescent="0.35">
      <c r="A361" s="11">
        <v>125</v>
      </c>
      <c r="B361" s="14" t="s">
        <v>39</v>
      </c>
      <c r="C361" s="18" t="s">
        <v>18</v>
      </c>
      <c r="D361" s="20" t="s">
        <v>19</v>
      </c>
      <c r="E361" s="37" t="s">
        <v>19</v>
      </c>
    </row>
    <row r="362" spans="1:5" ht="15" thickBot="1" x14ac:dyDescent="0.35">
      <c r="A362" s="12">
        <v>130</v>
      </c>
      <c r="B362" s="14" t="s">
        <v>39</v>
      </c>
      <c r="C362" s="18" t="s">
        <v>18</v>
      </c>
      <c r="D362" s="20" t="s">
        <v>19</v>
      </c>
      <c r="E362" s="37" t="s">
        <v>19</v>
      </c>
    </row>
    <row r="363" spans="1:5" ht="15" thickBot="1" x14ac:dyDescent="0.35">
      <c r="A363" s="11">
        <v>135</v>
      </c>
      <c r="B363" s="14" t="s">
        <v>39</v>
      </c>
      <c r="C363" s="18" t="s">
        <v>18</v>
      </c>
      <c r="D363" s="20" t="s">
        <v>19</v>
      </c>
      <c r="E363" s="37" t="s">
        <v>19</v>
      </c>
    </row>
    <row r="364" spans="1:5" ht="15" thickBot="1" x14ac:dyDescent="0.35">
      <c r="A364" s="12">
        <v>140</v>
      </c>
      <c r="B364" s="14" t="s">
        <v>39</v>
      </c>
      <c r="C364" s="18" t="s">
        <v>18</v>
      </c>
      <c r="D364" s="20" t="s">
        <v>19</v>
      </c>
      <c r="E364" s="37" t="s">
        <v>19</v>
      </c>
    </row>
    <row r="365" spans="1:5" ht="15" thickBot="1" x14ac:dyDescent="0.35">
      <c r="A365" s="11">
        <v>145</v>
      </c>
      <c r="B365" s="14" t="s">
        <v>39</v>
      </c>
      <c r="C365" s="18" t="s">
        <v>18</v>
      </c>
      <c r="D365" s="20" t="s">
        <v>19</v>
      </c>
      <c r="E365" s="37" t="s">
        <v>19</v>
      </c>
    </row>
    <row r="366" spans="1:5" ht="15" thickBot="1" x14ac:dyDescent="0.35">
      <c r="A366" s="12">
        <v>150</v>
      </c>
      <c r="B366" s="14" t="s">
        <v>39</v>
      </c>
      <c r="C366" s="18" t="s">
        <v>18</v>
      </c>
      <c r="D366" s="20" t="s">
        <v>19</v>
      </c>
      <c r="E366" s="37" t="s">
        <v>19</v>
      </c>
    </row>
    <row r="367" spans="1:5" ht="15" thickBot="1" x14ac:dyDescent="0.35">
      <c r="A367" s="14" t="s">
        <v>128</v>
      </c>
      <c r="B367" s="14" t="s">
        <v>41</v>
      </c>
      <c r="C367" s="18" t="s">
        <v>18</v>
      </c>
      <c r="D367" s="20">
        <v>200</v>
      </c>
      <c r="E367" s="37" t="s">
        <v>19</v>
      </c>
    </row>
    <row r="368" spans="1:5" ht="15" thickBot="1" x14ac:dyDescent="0.35">
      <c r="A368" s="12">
        <v>20</v>
      </c>
      <c r="B368" s="14" t="s">
        <v>41</v>
      </c>
      <c r="C368" s="18" t="s">
        <v>18</v>
      </c>
      <c r="D368" s="20">
        <v>440</v>
      </c>
      <c r="E368" s="37">
        <v>25.88</v>
      </c>
    </row>
    <row r="369" spans="1:5" ht="15" thickBot="1" x14ac:dyDescent="0.35">
      <c r="A369" s="11">
        <v>25</v>
      </c>
      <c r="B369" s="14" t="s">
        <v>41</v>
      </c>
      <c r="C369" s="18" t="s">
        <v>18</v>
      </c>
      <c r="D369" s="20">
        <v>464</v>
      </c>
      <c r="E369" s="37">
        <v>27.29</v>
      </c>
    </row>
    <row r="370" spans="1:5" ht="15" thickBot="1" x14ac:dyDescent="0.35">
      <c r="A370" s="12">
        <v>30</v>
      </c>
      <c r="B370" s="14" t="s">
        <v>41</v>
      </c>
      <c r="C370" s="18" t="s">
        <v>18</v>
      </c>
      <c r="D370" s="20">
        <v>488</v>
      </c>
      <c r="E370" s="37">
        <v>28.71</v>
      </c>
    </row>
    <row r="371" spans="1:5" ht="15" thickBot="1" x14ac:dyDescent="0.35">
      <c r="A371" s="11">
        <v>35</v>
      </c>
      <c r="B371" s="14" t="s">
        <v>41</v>
      </c>
      <c r="C371" s="18" t="s">
        <v>18</v>
      </c>
      <c r="D371" s="20">
        <v>512</v>
      </c>
      <c r="E371" s="37">
        <v>30.12</v>
      </c>
    </row>
    <row r="372" spans="1:5" ht="15" thickBot="1" x14ac:dyDescent="0.35">
      <c r="A372" s="12">
        <v>40</v>
      </c>
      <c r="B372" s="14" t="s">
        <v>41</v>
      </c>
      <c r="C372" s="18" t="s">
        <v>18</v>
      </c>
      <c r="D372" s="20">
        <v>536</v>
      </c>
      <c r="E372" s="37">
        <v>31.53</v>
      </c>
    </row>
    <row r="373" spans="1:5" ht="15" thickBot="1" x14ac:dyDescent="0.35">
      <c r="A373" s="11">
        <v>45</v>
      </c>
      <c r="B373" s="14" t="s">
        <v>41</v>
      </c>
      <c r="C373" s="18" t="s">
        <v>18</v>
      </c>
      <c r="D373" s="20">
        <v>559</v>
      </c>
      <c r="E373" s="37">
        <v>32.880000000000003</v>
      </c>
    </row>
    <row r="374" spans="1:5" ht="15" thickBot="1" x14ac:dyDescent="0.35">
      <c r="A374" s="12">
        <v>50</v>
      </c>
      <c r="B374" s="14" t="s">
        <v>41</v>
      </c>
      <c r="C374" s="18" t="s">
        <v>18</v>
      </c>
      <c r="D374" s="20">
        <v>583</v>
      </c>
      <c r="E374" s="37">
        <v>34.29</v>
      </c>
    </row>
    <row r="375" spans="1:5" ht="15" thickBot="1" x14ac:dyDescent="0.35">
      <c r="A375" s="11">
        <v>55</v>
      </c>
      <c r="B375" s="14" t="s">
        <v>41</v>
      </c>
      <c r="C375" s="18" t="s">
        <v>18</v>
      </c>
      <c r="D375" s="20">
        <v>607</v>
      </c>
      <c r="E375" s="37">
        <v>35.71</v>
      </c>
    </row>
    <row r="376" spans="1:5" ht="15" thickBot="1" x14ac:dyDescent="0.35">
      <c r="A376" s="12">
        <v>60</v>
      </c>
      <c r="B376" s="14" t="s">
        <v>41</v>
      </c>
      <c r="C376" s="18" t="s">
        <v>18</v>
      </c>
      <c r="D376" s="20">
        <v>631</v>
      </c>
      <c r="E376" s="37">
        <v>37.119999999999997</v>
      </c>
    </row>
    <row r="377" spans="1:5" ht="15" thickBot="1" x14ac:dyDescent="0.35">
      <c r="A377" s="11">
        <v>65</v>
      </c>
      <c r="B377" s="14" t="s">
        <v>41</v>
      </c>
      <c r="C377" s="18" t="s">
        <v>18</v>
      </c>
      <c r="D377" s="20">
        <v>655</v>
      </c>
      <c r="E377" s="37">
        <v>38.53</v>
      </c>
    </row>
    <row r="378" spans="1:5" ht="15" thickBot="1" x14ac:dyDescent="0.35">
      <c r="A378" s="12">
        <v>70</v>
      </c>
      <c r="B378" s="14" t="s">
        <v>41</v>
      </c>
      <c r="C378" s="18" t="s">
        <v>18</v>
      </c>
      <c r="D378" s="20">
        <v>679</v>
      </c>
      <c r="E378" s="37">
        <v>39.94</v>
      </c>
    </row>
    <row r="379" spans="1:5" ht="15" thickBot="1" x14ac:dyDescent="0.35">
      <c r="A379" s="11">
        <v>75</v>
      </c>
      <c r="B379" s="14" t="s">
        <v>41</v>
      </c>
      <c r="C379" s="18" t="s">
        <v>18</v>
      </c>
      <c r="D379" s="20">
        <v>702</v>
      </c>
      <c r="E379" s="37">
        <v>41.29</v>
      </c>
    </row>
    <row r="380" spans="1:5" ht="15" thickBot="1" x14ac:dyDescent="0.35">
      <c r="A380" s="12">
        <v>80</v>
      </c>
      <c r="B380" s="14" t="s">
        <v>41</v>
      </c>
      <c r="C380" s="18" t="s">
        <v>18</v>
      </c>
      <c r="D380" s="20" t="s">
        <v>19</v>
      </c>
      <c r="E380" s="37" t="s">
        <v>19</v>
      </c>
    </row>
    <row r="381" spans="1:5" ht="15" thickBot="1" x14ac:dyDescent="0.35">
      <c r="A381" s="11">
        <v>85</v>
      </c>
      <c r="B381" s="14" t="s">
        <v>41</v>
      </c>
      <c r="C381" s="18" t="s">
        <v>18</v>
      </c>
      <c r="D381" s="20" t="s">
        <v>19</v>
      </c>
      <c r="E381" s="37" t="s">
        <v>19</v>
      </c>
    </row>
    <row r="382" spans="1:5" ht="15" thickBot="1" x14ac:dyDescent="0.35">
      <c r="A382" s="12">
        <v>90</v>
      </c>
      <c r="B382" s="14" t="s">
        <v>41</v>
      </c>
      <c r="C382" s="18" t="s">
        <v>18</v>
      </c>
      <c r="D382" s="20" t="s">
        <v>19</v>
      </c>
      <c r="E382" s="37" t="s">
        <v>19</v>
      </c>
    </row>
    <row r="383" spans="1:5" ht="15" thickBot="1" x14ac:dyDescent="0.35">
      <c r="A383" s="11">
        <v>95</v>
      </c>
      <c r="B383" s="14" t="s">
        <v>41</v>
      </c>
      <c r="C383" s="18" t="s">
        <v>18</v>
      </c>
      <c r="D383" s="20" t="s">
        <v>19</v>
      </c>
      <c r="E383" s="37" t="s">
        <v>19</v>
      </c>
    </row>
    <row r="384" spans="1:5" ht="15" thickBot="1" x14ac:dyDescent="0.35">
      <c r="A384" s="12">
        <v>100</v>
      </c>
      <c r="B384" s="14" t="s">
        <v>41</v>
      </c>
      <c r="C384" s="18" t="s">
        <v>18</v>
      </c>
      <c r="D384" s="20" t="s">
        <v>19</v>
      </c>
      <c r="E384" s="37" t="s">
        <v>19</v>
      </c>
    </row>
    <row r="385" spans="1:5" ht="15" thickBot="1" x14ac:dyDescent="0.35">
      <c r="A385" s="11">
        <v>105</v>
      </c>
      <c r="B385" s="14" t="s">
        <v>41</v>
      </c>
      <c r="C385" s="18" t="s">
        <v>18</v>
      </c>
      <c r="D385" s="20" t="s">
        <v>19</v>
      </c>
      <c r="E385" s="37" t="s">
        <v>19</v>
      </c>
    </row>
    <row r="386" spans="1:5" ht="15" thickBot="1" x14ac:dyDescent="0.35">
      <c r="A386" s="12">
        <v>110</v>
      </c>
      <c r="B386" s="14" t="s">
        <v>41</v>
      </c>
      <c r="C386" s="18" t="s">
        <v>18</v>
      </c>
      <c r="D386" s="20" t="s">
        <v>19</v>
      </c>
      <c r="E386" s="37" t="s">
        <v>19</v>
      </c>
    </row>
    <row r="387" spans="1:5" ht="15" thickBot="1" x14ac:dyDescent="0.35">
      <c r="A387" s="11">
        <v>115</v>
      </c>
      <c r="B387" s="14" t="s">
        <v>41</v>
      </c>
      <c r="C387" s="18" t="s">
        <v>18</v>
      </c>
      <c r="D387" s="20" t="s">
        <v>19</v>
      </c>
      <c r="E387" s="37" t="s">
        <v>19</v>
      </c>
    </row>
    <row r="388" spans="1:5" ht="15" thickBot="1" x14ac:dyDescent="0.35">
      <c r="A388" s="12">
        <v>120</v>
      </c>
      <c r="B388" s="14" t="s">
        <v>41</v>
      </c>
      <c r="C388" s="18" t="s">
        <v>18</v>
      </c>
      <c r="D388" s="20" t="s">
        <v>19</v>
      </c>
      <c r="E388" s="37" t="s">
        <v>19</v>
      </c>
    </row>
    <row r="389" spans="1:5" ht="15" thickBot="1" x14ac:dyDescent="0.35">
      <c r="A389" s="11">
        <v>125</v>
      </c>
      <c r="B389" s="14" t="s">
        <v>41</v>
      </c>
      <c r="C389" s="18" t="s">
        <v>18</v>
      </c>
      <c r="D389" s="20" t="s">
        <v>19</v>
      </c>
      <c r="E389" s="37" t="s">
        <v>19</v>
      </c>
    </row>
    <row r="390" spans="1:5" ht="15" thickBot="1" x14ac:dyDescent="0.35">
      <c r="A390" s="12">
        <v>130</v>
      </c>
      <c r="B390" s="14" t="s">
        <v>41</v>
      </c>
      <c r="C390" s="18" t="s">
        <v>18</v>
      </c>
      <c r="D390" s="20" t="s">
        <v>19</v>
      </c>
      <c r="E390" s="37" t="s">
        <v>19</v>
      </c>
    </row>
    <row r="391" spans="1:5" ht="15" thickBot="1" x14ac:dyDescent="0.35">
      <c r="A391" s="11">
        <v>135</v>
      </c>
      <c r="B391" s="14" t="s">
        <v>41</v>
      </c>
      <c r="C391" s="18" t="s">
        <v>18</v>
      </c>
      <c r="D391" s="20" t="s">
        <v>19</v>
      </c>
      <c r="E391" s="37" t="s">
        <v>19</v>
      </c>
    </row>
    <row r="392" spans="1:5" ht="15" thickBot="1" x14ac:dyDescent="0.35">
      <c r="A392" s="12">
        <v>140</v>
      </c>
      <c r="B392" s="14" t="s">
        <v>41</v>
      </c>
      <c r="C392" s="18" t="s">
        <v>18</v>
      </c>
      <c r="D392" s="20" t="s">
        <v>19</v>
      </c>
      <c r="E392" s="37" t="s">
        <v>19</v>
      </c>
    </row>
    <row r="393" spans="1:5" ht="15" thickBot="1" x14ac:dyDescent="0.35">
      <c r="A393" s="11">
        <v>145</v>
      </c>
      <c r="B393" s="14" t="s">
        <v>41</v>
      </c>
      <c r="C393" s="18" t="s">
        <v>18</v>
      </c>
      <c r="D393" s="20" t="s">
        <v>19</v>
      </c>
      <c r="E393" s="37" t="s">
        <v>19</v>
      </c>
    </row>
    <row r="394" spans="1:5" ht="15" thickBot="1" x14ac:dyDescent="0.35">
      <c r="A394" s="12">
        <v>150</v>
      </c>
      <c r="B394" s="14" t="s">
        <v>41</v>
      </c>
      <c r="C394" s="18" t="s">
        <v>18</v>
      </c>
      <c r="D394" s="20" t="s">
        <v>19</v>
      </c>
      <c r="E394" s="37" t="s">
        <v>19</v>
      </c>
    </row>
    <row r="395" spans="1:5" ht="15" thickBot="1" x14ac:dyDescent="0.35">
      <c r="A395" s="14" t="s">
        <v>128</v>
      </c>
      <c r="B395" s="14" t="s">
        <v>42</v>
      </c>
      <c r="C395" s="18" t="s">
        <v>18</v>
      </c>
      <c r="D395" s="20">
        <v>200</v>
      </c>
      <c r="E395" s="37" t="s">
        <v>19</v>
      </c>
    </row>
    <row r="396" spans="1:5" ht="15" thickBot="1" x14ac:dyDescent="0.35">
      <c r="A396" s="12">
        <v>20</v>
      </c>
      <c r="B396" s="14" t="s">
        <v>42</v>
      </c>
      <c r="C396" s="18" t="s">
        <v>18</v>
      </c>
      <c r="D396" s="20">
        <v>463</v>
      </c>
      <c r="E396" s="37">
        <v>22.05</v>
      </c>
    </row>
    <row r="397" spans="1:5" ht="15" thickBot="1" x14ac:dyDescent="0.35">
      <c r="A397" s="11">
        <v>25</v>
      </c>
      <c r="B397" s="14" t="s">
        <v>42</v>
      </c>
      <c r="C397" s="18" t="s">
        <v>18</v>
      </c>
      <c r="D397" s="20">
        <v>492</v>
      </c>
      <c r="E397" s="37">
        <v>23.43</v>
      </c>
    </row>
    <row r="398" spans="1:5" ht="15" thickBot="1" x14ac:dyDescent="0.35">
      <c r="A398" s="12">
        <v>30</v>
      </c>
      <c r="B398" s="14" t="s">
        <v>42</v>
      </c>
      <c r="C398" s="18" t="s">
        <v>18</v>
      </c>
      <c r="D398" s="20">
        <v>522</v>
      </c>
      <c r="E398" s="37">
        <v>24.86</v>
      </c>
    </row>
    <row r="399" spans="1:5" ht="15" thickBot="1" x14ac:dyDescent="0.35">
      <c r="A399" s="11">
        <v>35</v>
      </c>
      <c r="B399" s="14" t="s">
        <v>42</v>
      </c>
      <c r="C399" s="18" t="s">
        <v>18</v>
      </c>
      <c r="D399" s="20">
        <v>551</v>
      </c>
      <c r="E399" s="37">
        <v>26.24</v>
      </c>
    </row>
    <row r="400" spans="1:5" ht="15" thickBot="1" x14ac:dyDescent="0.35">
      <c r="A400" s="12">
        <v>40</v>
      </c>
      <c r="B400" s="14" t="s">
        <v>42</v>
      </c>
      <c r="C400" s="18" t="s">
        <v>18</v>
      </c>
      <c r="D400" s="20">
        <v>580</v>
      </c>
      <c r="E400" s="37">
        <v>27.62</v>
      </c>
    </row>
    <row r="401" spans="1:5" ht="15" thickBot="1" x14ac:dyDescent="0.35">
      <c r="A401" s="11">
        <v>45</v>
      </c>
      <c r="B401" s="14" t="s">
        <v>42</v>
      </c>
      <c r="C401" s="18" t="s">
        <v>18</v>
      </c>
      <c r="D401" s="20">
        <v>610</v>
      </c>
      <c r="E401" s="37">
        <v>29.05</v>
      </c>
    </row>
    <row r="402" spans="1:5" ht="15" thickBot="1" x14ac:dyDescent="0.35">
      <c r="A402" s="12">
        <v>50</v>
      </c>
      <c r="B402" s="14" t="s">
        <v>42</v>
      </c>
      <c r="C402" s="18" t="s">
        <v>18</v>
      </c>
      <c r="D402" s="20">
        <v>639</v>
      </c>
      <c r="E402" s="37">
        <v>30.43</v>
      </c>
    </row>
    <row r="403" spans="1:5" ht="15" thickBot="1" x14ac:dyDescent="0.35">
      <c r="A403" s="11">
        <v>55</v>
      </c>
      <c r="B403" s="14" t="s">
        <v>42</v>
      </c>
      <c r="C403" s="18" t="s">
        <v>18</v>
      </c>
      <c r="D403" s="20">
        <v>669</v>
      </c>
      <c r="E403" s="37">
        <v>31.835999999999999</v>
      </c>
    </row>
    <row r="404" spans="1:5" ht="15" thickBot="1" x14ac:dyDescent="0.35">
      <c r="A404" s="12">
        <v>60</v>
      </c>
      <c r="B404" s="14" t="s">
        <v>42</v>
      </c>
      <c r="C404" s="18" t="s">
        <v>18</v>
      </c>
      <c r="D404" s="20">
        <v>698</v>
      </c>
      <c r="E404" s="37">
        <v>33.24</v>
      </c>
    </row>
    <row r="405" spans="1:5" ht="15" thickBot="1" x14ac:dyDescent="0.35">
      <c r="A405" s="11">
        <v>65</v>
      </c>
      <c r="B405" s="14" t="s">
        <v>42</v>
      </c>
      <c r="C405" s="18" t="s">
        <v>18</v>
      </c>
      <c r="D405" s="20">
        <v>728</v>
      </c>
      <c r="E405" s="37">
        <v>34.67</v>
      </c>
    </row>
    <row r="406" spans="1:5" ht="15" thickBot="1" x14ac:dyDescent="0.35">
      <c r="A406" s="12">
        <v>70</v>
      </c>
      <c r="B406" s="14" t="s">
        <v>42</v>
      </c>
      <c r="C406" s="18" t="s">
        <v>18</v>
      </c>
      <c r="D406" s="20">
        <v>757</v>
      </c>
      <c r="E406" s="37">
        <v>36.049999999999997</v>
      </c>
    </row>
    <row r="407" spans="1:5" ht="15" thickBot="1" x14ac:dyDescent="0.35">
      <c r="A407" s="11">
        <v>75</v>
      </c>
      <c r="B407" s="14" t="s">
        <v>42</v>
      </c>
      <c r="C407" s="18" t="s">
        <v>18</v>
      </c>
      <c r="D407" s="20">
        <v>786</v>
      </c>
      <c r="E407" s="37">
        <v>37.43</v>
      </c>
    </row>
    <row r="408" spans="1:5" ht="15" thickBot="1" x14ac:dyDescent="0.35">
      <c r="A408" s="12">
        <v>80</v>
      </c>
      <c r="B408" s="14" t="s">
        <v>42</v>
      </c>
      <c r="C408" s="18" t="s">
        <v>18</v>
      </c>
      <c r="D408" s="20" t="s">
        <v>19</v>
      </c>
      <c r="E408" s="37" t="s">
        <v>19</v>
      </c>
    </row>
    <row r="409" spans="1:5" ht="15" thickBot="1" x14ac:dyDescent="0.35">
      <c r="A409" s="11">
        <v>85</v>
      </c>
      <c r="B409" s="14" t="s">
        <v>42</v>
      </c>
      <c r="C409" s="18" t="s">
        <v>18</v>
      </c>
      <c r="D409" s="20" t="s">
        <v>19</v>
      </c>
      <c r="E409" s="37" t="s">
        <v>19</v>
      </c>
    </row>
    <row r="410" spans="1:5" ht="15" thickBot="1" x14ac:dyDescent="0.35">
      <c r="A410" s="12">
        <v>90</v>
      </c>
      <c r="B410" s="14" t="s">
        <v>42</v>
      </c>
      <c r="C410" s="18" t="s">
        <v>18</v>
      </c>
      <c r="D410" s="20" t="s">
        <v>19</v>
      </c>
      <c r="E410" s="37" t="s">
        <v>19</v>
      </c>
    </row>
    <row r="411" spans="1:5" ht="15" thickBot="1" x14ac:dyDescent="0.35">
      <c r="A411" s="11">
        <v>95</v>
      </c>
      <c r="B411" s="14" t="s">
        <v>42</v>
      </c>
      <c r="C411" s="18" t="s">
        <v>18</v>
      </c>
      <c r="D411" s="20" t="s">
        <v>19</v>
      </c>
      <c r="E411" s="37" t="s">
        <v>19</v>
      </c>
    </row>
    <row r="412" spans="1:5" ht="15" thickBot="1" x14ac:dyDescent="0.35">
      <c r="A412" s="12">
        <v>100</v>
      </c>
      <c r="B412" s="14" t="s">
        <v>42</v>
      </c>
      <c r="C412" s="18" t="s">
        <v>18</v>
      </c>
      <c r="D412" s="20" t="s">
        <v>19</v>
      </c>
      <c r="E412" s="37" t="s">
        <v>19</v>
      </c>
    </row>
    <row r="413" spans="1:5" ht="15" thickBot="1" x14ac:dyDescent="0.35">
      <c r="A413" s="11">
        <v>105</v>
      </c>
      <c r="B413" s="14" t="s">
        <v>42</v>
      </c>
      <c r="C413" s="18" t="s">
        <v>18</v>
      </c>
      <c r="D413" s="20" t="s">
        <v>19</v>
      </c>
      <c r="E413" s="37" t="s">
        <v>19</v>
      </c>
    </row>
    <row r="414" spans="1:5" ht="15" thickBot="1" x14ac:dyDescent="0.35">
      <c r="A414" s="12">
        <v>110</v>
      </c>
      <c r="B414" s="14" t="s">
        <v>42</v>
      </c>
      <c r="C414" s="18" t="s">
        <v>18</v>
      </c>
      <c r="D414" s="20" t="s">
        <v>19</v>
      </c>
      <c r="E414" s="37" t="s">
        <v>19</v>
      </c>
    </row>
    <row r="415" spans="1:5" ht="15" thickBot="1" x14ac:dyDescent="0.35">
      <c r="A415" s="11">
        <v>115</v>
      </c>
      <c r="B415" s="14" t="s">
        <v>42</v>
      </c>
      <c r="C415" s="18" t="s">
        <v>18</v>
      </c>
      <c r="D415" s="20" t="s">
        <v>19</v>
      </c>
      <c r="E415" s="37" t="s">
        <v>19</v>
      </c>
    </row>
    <row r="416" spans="1:5" ht="15" thickBot="1" x14ac:dyDescent="0.35">
      <c r="A416" s="12">
        <v>120</v>
      </c>
      <c r="B416" s="14" t="s">
        <v>42</v>
      </c>
      <c r="C416" s="18" t="s">
        <v>18</v>
      </c>
      <c r="D416" s="20" t="s">
        <v>19</v>
      </c>
      <c r="E416" s="37" t="s">
        <v>19</v>
      </c>
    </row>
    <row r="417" spans="1:5" ht="15" thickBot="1" x14ac:dyDescent="0.35">
      <c r="A417" s="11">
        <v>125</v>
      </c>
      <c r="B417" s="14" t="s">
        <v>42</v>
      </c>
      <c r="C417" s="18" t="s">
        <v>18</v>
      </c>
      <c r="D417" s="20" t="s">
        <v>19</v>
      </c>
      <c r="E417" s="37" t="s">
        <v>19</v>
      </c>
    </row>
    <row r="418" spans="1:5" ht="15" thickBot="1" x14ac:dyDescent="0.35">
      <c r="A418" s="12">
        <v>130</v>
      </c>
      <c r="B418" s="14" t="s">
        <v>42</v>
      </c>
      <c r="C418" s="18" t="s">
        <v>18</v>
      </c>
      <c r="D418" s="20" t="s">
        <v>19</v>
      </c>
      <c r="E418" s="37" t="s">
        <v>19</v>
      </c>
    </row>
    <row r="419" spans="1:5" ht="15" thickBot="1" x14ac:dyDescent="0.35">
      <c r="A419" s="11">
        <v>135</v>
      </c>
      <c r="B419" s="14" t="s">
        <v>42</v>
      </c>
      <c r="C419" s="18" t="s">
        <v>18</v>
      </c>
      <c r="D419" s="20" t="s">
        <v>19</v>
      </c>
      <c r="E419" s="37" t="s">
        <v>19</v>
      </c>
    </row>
    <row r="420" spans="1:5" ht="15" thickBot="1" x14ac:dyDescent="0.35">
      <c r="A420" s="12">
        <v>140</v>
      </c>
      <c r="B420" s="14" t="s">
        <v>42</v>
      </c>
      <c r="C420" s="18" t="s">
        <v>18</v>
      </c>
      <c r="D420" s="20" t="s">
        <v>19</v>
      </c>
      <c r="E420" s="37" t="s">
        <v>19</v>
      </c>
    </row>
    <row r="421" spans="1:5" ht="15" thickBot="1" x14ac:dyDescent="0.35">
      <c r="A421" s="11">
        <v>145</v>
      </c>
      <c r="B421" s="14" t="s">
        <v>42</v>
      </c>
      <c r="C421" s="18" t="s">
        <v>18</v>
      </c>
      <c r="D421" s="20" t="s">
        <v>19</v>
      </c>
      <c r="E421" s="37" t="s">
        <v>19</v>
      </c>
    </row>
    <row r="422" spans="1:5" ht="15" thickBot="1" x14ac:dyDescent="0.35">
      <c r="A422" s="12">
        <v>150</v>
      </c>
      <c r="B422" s="14" t="s">
        <v>42</v>
      </c>
      <c r="C422" s="18" t="s">
        <v>18</v>
      </c>
      <c r="D422" s="20" t="s">
        <v>19</v>
      </c>
      <c r="E422" s="37" t="s">
        <v>19</v>
      </c>
    </row>
    <row r="423" spans="1:5" ht="15" thickBot="1" x14ac:dyDescent="0.35">
      <c r="A423" s="14" t="s">
        <v>128</v>
      </c>
      <c r="B423" s="14" t="s">
        <v>43</v>
      </c>
      <c r="C423" s="18" t="s">
        <v>18</v>
      </c>
      <c r="D423" s="20">
        <v>200</v>
      </c>
      <c r="E423" s="37" t="s">
        <v>19</v>
      </c>
    </row>
    <row r="424" spans="1:5" ht="15" thickBot="1" x14ac:dyDescent="0.35">
      <c r="A424" s="12">
        <v>20</v>
      </c>
      <c r="B424" s="14" t="s">
        <v>43</v>
      </c>
      <c r="C424" s="18" t="s">
        <v>18</v>
      </c>
      <c r="D424" s="20">
        <v>491</v>
      </c>
      <c r="E424" s="37">
        <v>25.84</v>
      </c>
    </row>
    <row r="425" spans="1:5" ht="15" thickBot="1" x14ac:dyDescent="0.35">
      <c r="A425" s="11">
        <v>25</v>
      </c>
      <c r="B425" s="14" t="s">
        <v>43</v>
      </c>
      <c r="C425" s="18" t="s">
        <v>18</v>
      </c>
      <c r="D425" s="20">
        <v>527</v>
      </c>
      <c r="E425" s="37">
        <v>27.74</v>
      </c>
    </row>
    <row r="426" spans="1:5" ht="15" thickBot="1" x14ac:dyDescent="0.35">
      <c r="A426" s="12">
        <v>30</v>
      </c>
      <c r="B426" s="14" t="s">
        <v>43</v>
      </c>
      <c r="C426" s="18" t="s">
        <v>18</v>
      </c>
      <c r="D426" s="20">
        <v>564</v>
      </c>
      <c r="E426" s="37">
        <v>29.68</v>
      </c>
    </row>
    <row r="427" spans="1:5" ht="15" thickBot="1" x14ac:dyDescent="0.35">
      <c r="A427" s="11">
        <v>35</v>
      </c>
      <c r="B427" s="14" t="s">
        <v>43</v>
      </c>
      <c r="C427" s="18" t="s">
        <v>18</v>
      </c>
      <c r="D427" s="20">
        <v>600</v>
      </c>
      <c r="E427" s="37">
        <v>31.58</v>
      </c>
    </row>
    <row r="428" spans="1:5" ht="15" thickBot="1" x14ac:dyDescent="0.35">
      <c r="A428" s="12">
        <v>40</v>
      </c>
      <c r="B428" s="14" t="s">
        <v>43</v>
      </c>
      <c r="C428" s="18" t="s">
        <v>18</v>
      </c>
      <c r="D428" s="20">
        <v>637</v>
      </c>
      <c r="E428" s="37">
        <v>33.53</v>
      </c>
    </row>
    <row r="429" spans="1:5" ht="15" thickBot="1" x14ac:dyDescent="0.35">
      <c r="A429" s="11">
        <v>45</v>
      </c>
      <c r="B429" s="14" t="s">
        <v>43</v>
      </c>
      <c r="C429" s="18" t="s">
        <v>18</v>
      </c>
      <c r="D429" s="20">
        <v>673</v>
      </c>
      <c r="E429" s="37">
        <v>35.42</v>
      </c>
    </row>
    <row r="430" spans="1:5" ht="15" thickBot="1" x14ac:dyDescent="0.35">
      <c r="A430" s="12">
        <v>50</v>
      </c>
      <c r="B430" s="14" t="s">
        <v>43</v>
      </c>
      <c r="C430" s="18" t="s">
        <v>18</v>
      </c>
      <c r="D430" s="20">
        <v>709</v>
      </c>
      <c r="E430" s="37">
        <v>37.32</v>
      </c>
    </row>
    <row r="431" spans="1:5" ht="15" thickBot="1" x14ac:dyDescent="0.35">
      <c r="A431" s="11">
        <v>55</v>
      </c>
      <c r="B431" s="14" t="s">
        <v>43</v>
      </c>
      <c r="C431" s="18" t="s">
        <v>18</v>
      </c>
      <c r="D431" s="20">
        <v>746</v>
      </c>
      <c r="E431" s="37">
        <v>39.26</v>
      </c>
    </row>
    <row r="432" spans="1:5" ht="15" thickBot="1" x14ac:dyDescent="0.35">
      <c r="A432" s="12">
        <v>60</v>
      </c>
      <c r="B432" s="14" t="s">
        <v>43</v>
      </c>
      <c r="C432" s="18" t="s">
        <v>18</v>
      </c>
      <c r="D432" s="20">
        <v>782</v>
      </c>
      <c r="E432" s="37">
        <v>41.16</v>
      </c>
    </row>
    <row r="433" spans="1:5" ht="15" thickBot="1" x14ac:dyDescent="0.35">
      <c r="A433" s="11">
        <v>65</v>
      </c>
      <c r="B433" s="14" t="s">
        <v>43</v>
      </c>
      <c r="C433" s="18" t="s">
        <v>18</v>
      </c>
      <c r="D433" s="20">
        <v>819</v>
      </c>
      <c r="E433" s="37">
        <v>43.11</v>
      </c>
    </row>
    <row r="434" spans="1:5" ht="15" thickBot="1" x14ac:dyDescent="0.35">
      <c r="A434" s="12">
        <v>70</v>
      </c>
      <c r="B434" s="14" t="s">
        <v>43</v>
      </c>
      <c r="C434" s="18" t="s">
        <v>18</v>
      </c>
      <c r="D434" s="20">
        <v>855</v>
      </c>
      <c r="E434" s="37">
        <v>45</v>
      </c>
    </row>
    <row r="435" spans="1:5" ht="15" thickBot="1" x14ac:dyDescent="0.35">
      <c r="A435" s="11">
        <v>75</v>
      </c>
      <c r="B435" s="14" t="s">
        <v>43</v>
      </c>
      <c r="C435" s="18" t="s">
        <v>18</v>
      </c>
      <c r="D435" s="20">
        <v>892</v>
      </c>
      <c r="E435" s="37">
        <v>46.95</v>
      </c>
    </row>
    <row r="436" spans="1:5" ht="15" thickBot="1" x14ac:dyDescent="0.35">
      <c r="A436" s="12">
        <v>80</v>
      </c>
      <c r="B436" s="14" t="s">
        <v>43</v>
      </c>
      <c r="C436" s="18" t="s">
        <v>18</v>
      </c>
      <c r="D436" s="20" t="s">
        <v>19</v>
      </c>
      <c r="E436" s="37" t="s">
        <v>19</v>
      </c>
    </row>
    <row r="437" spans="1:5" ht="15" thickBot="1" x14ac:dyDescent="0.35">
      <c r="A437" s="11">
        <v>85</v>
      </c>
      <c r="B437" s="14" t="s">
        <v>43</v>
      </c>
      <c r="C437" s="18" t="s">
        <v>18</v>
      </c>
      <c r="D437" s="20" t="s">
        <v>19</v>
      </c>
      <c r="E437" s="37" t="s">
        <v>19</v>
      </c>
    </row>
    <row r="438" spans="1:5" ht="15" thickBot="1" x14ac:dyDescent="0.35">
      <c r="A438" s="12">
        <v>90</v>
      </c>
      <c r="B438" s="14" t="s">
        <v>43</v>
      </c>
      <c r="C438" s="18" t="s">
        <v>18</v>
      </c>
      <c r="D438" s="20" t="s">
        <v>19</v>
      </c>
      <c r="E438" s="37" t="s">
        <v>19</v>
      </c>
    </row>
    <row r="439" spans="1:5" ht="15" thickBot="1" x14ac:dyDescent="0.35">
      <c r="A439" s="11">
        <v>95</v>
      </c>
      <c r="B439" s="14" t="s">
        <v>43</v>
      </c>
      <c r="C439" s="18" t="s">
        <v>18</v>
      </c>
      <c r="D439" s="20" t="s">
        <v>19</v>
      </c>
      <c r="E439" s="37" t="s">
        <v>19</v>
      </c>
    </row>
    <row r="440" spans="1:5" ht="15" thickBot="1" x14ac:dyDescent="0.35">
      <c r="A440" s="12">
        <v>100</v>
      </c>
      <c r="B440" s="14" t="s">
        <v>43</v>
      </c>
      <c r="C440" s="18" t="s">
        <v>18</v>
      </c>
      <c r="D440" s="20" t="s">
        <v>19</v>
      </c>
      <c r="E440" s="37" t="s">
        <v>19</v>
      </c>
    </row>
    <row r="441" spans="1:5" ht="15" thickBot="1" x14ac:dyDescent="0.35">
      <c r="A441" s="11">
        <v>105</v>
      </c>
      <c r="B441" s="14" t="s">
        <v>43</v>
      </c>
      <c r="C441" s="18" t="s">
        <v>18</v>
      </c>
      <c r="D441" s="20" t="s">
        <v>19</v>
      </c>
      <c r="E441" s="37" t="s">
        <v>19</v>
      </c>
    </row>
    <row r="442" spans="1:5" ht="15" thickBot="1" x14ac:dyDescent="0.35">
      <c r="A442" s="12">
        <v>110</v>
      </c>
      <c r="B442" s="14" t="s">
        <v>43</v>
      </c>
      <c r="C442" s="18" t="s">
        <v>18</v>
      </c>
      <c r="D442" s="20" t="s">
        <v>19</v>
      </c>
      <c r="E442" s="37" t="s">
        <v>19</v>
      </c>
    </row>
    <row r="443" spans="1:5" ht="15" thickBot="1" x14ac:dyDescent="0.35">
      <c r="A443" s="11">
        <v>115</v>
      </c>
      <c r="B443" s="14" t="s">
        <v>43</v>
      </c>
      <c r="C443" s="18" t="s">
        <v>18</v>
      </c>
      <c r="D443" s="20" t="s">
        <v>19</v>
      </c>
      <c r="E443" s="37" t="s">
        <v>19</v>
      </c>
    </row>
    <row r="444" spans="1:5" ht="15" thickBot="1" x14ac:dyDescent="0.35">
      <c r="A444" s="12">
        <v>120</v>
      </c>
      <c r="B444" s="14" t="s">
        <v>43</v>
      </c>
      <c r="C444" s="18" t="s">
        <v>18</v>
      </c>
      <c r="D444" s="20" t="s">
        <v>19</v>
      </c>
      <c r="E444" s="37" t="s">
        <v>19</v>
      </c>
    </row>
    <row r="445" spans="1:5" ht="15" thickBot="1" x14ac:dyDescent="0.35">
      <c r="A445" s="11">
        <v>125</v>
      </c>
      <c r="B445" s="14" t="s">
        <v>43</v>
      </c>
      <c r="C445" s="18" t="s">
        <v>18</v>
      </c>
      <c r="D445" s="20" t="s">
        <v>19</v>
      </c>
      <c r="E445" s="37" t="s">
        <v>19</v>
      </c>
    </row>
    <row r="446" spans="1:5" ht="15" thickBot="1" x14ac:dyDescent="0.35">
      <c r="A446" s="12">
        <v>130</v>
      </c>
      <c r="B446" s="14" t="s">
        <v>43</v>
      </c>
      <c r="C446" s="18" t="s">
        <v>18</v>
      </c>
      <c r="D446" s="20" t="s">
        <v>19</v>
      </c>
      <c r="E446" s="37" t="s">
        <v>19</v>
      </c>
    </row>
    <row r="447" spans="1:5" ht="15" thickBot="1" x14ac:dyDescent="0.35">
      <c r="A447" s="11">
        <v>135</v>
      </c>
      <c r="B447" s="14" t="s">
        <v>43</v>
      </c>
      <c r="C447" s="18" t="s">
        <v>18</v>
      </c>
      <c r="D447" s="20" t="s">
        <v>19</v>
      </c>
      <c r="E447" s="37" t="s">
        <v>19</v>
      </c>
    </row>
    <row r="448" spans="1:5" ht="15" thickBot="1" x14ac:dyDescent="0.35">
      <c r="A448" s="12">
        <v>140</v>
      </c>
      <c r="B448" s="14" t="s">
        <v>43</v>
      </c>
      <c r="C448" s="18" t="s">
        <v>18</v>
      </c>
      <c r="D448" s="20" t="s">
        <v>19</v>
      </c>
      <c r="E448" s="37" t="s">
        <v>19</v>
      </c>
    </row>
    <row r="449" spans="1:5" ht="15" thickBot="1" x14ac:dyDescent="0.35">
      <c r="A449" s="11">
        <v>145</v>
      </c>
      <c r="B449" s="14" t="s">
        <v>43</v>
      </c>
      <c r="C449" s="18" t="s">
        <v>18</v>
      </c>
      <c r="D449" s="20" t="s">
        <v>19</v>
      </c>
      <c r="E449" s="37" t="s">
        <v>19</v>
      </c>
    </row>
    <row r="450" spans="1:5" ht="15" thickBot="1" x14ac:dyDescent="0.35">
      <c r="A450" s="12">
        <v>150</v>
      </c>
      <c r="B450" s="14" t="s">
        <v>43</v>
      </c>
      <c r="C450" s="18" t="s">
        <v>18</v>
      </c>
      <c r="D450" s="20" t="s">
        <v>19</v>
      </c>
      <c r="E450" s="37" t="s">
        <v>19</v>
      </c>
    </row>
    <row r="451" spans="1:5" ht="15" thickBot="1" x14ac:dyDescent="0.35">
      <c r="A451" s="14" t="s">
        <v>128</v>
      </c>
      <c r="B451" s="14" t="s">
        <v>44</v>
      </c>
      <c r="C451" s="18" t="s">
        <v>18</v>
      </c>
      <c r="D451" s="20">
        <v>200</v>
      </c>
      <c r="E451" s="37" t="s">
        <v>19</v>
      </c>
    </row>
    <row r="452" spans="1:5" ht="15" thickBot="1" x14ac:dyDescent="0.35">
      <c r="A452" s="12">
        <v>20</v>
      </c>
      <c r="B452" s="14" t="s">
        <v>44</v>
      </c>
      <c r="C452" s="18" t="s">
        <v>18</v>
      </c>
      <c r="D452" s="20">
        <v>513</v>
      </c>
      <c r="E452" s="37">
        <v>17.100000000000001</v>
      </c>
    </row>
    <row r="453" spans="1:5" ht="15" thickBot="1" x14ac:dyDescent="0.35">
      <c r="A453" s="11">
        <v>25</v>
      </c>
      <c r="B453" s="14" t="s">
        <v>44</v>
      </c>
      <c r="C453" s="18" t="s">
        <v>18</v>
      </c>
      <c r="D453" s="20">
        <v>555</v>
      </c>
      <c r="E453" s="37">
        <v>18.5</v>
      </c>
    </row>
    <row r="454" spans="1:5" ht="15" thickBot="1" x14ac:dyDescent="0.35">
      <c r="A454" s="12">
        <v>30</v>
      </c>
      <c r="B454" s="14" t="s">
        <v>44</v>
      </c>
      <c r="C454" s="18" t="s">
        <v>18</v>
      </c>
      <c r="D454" s="20">
        <v>597</v>
      </c>
      <c r="E454" s="37">
        <v>19.899999999999999</v>
      </c>
    </row>
    <row r="455" spans="1:5" ht="15" thickBot="1" x14ac:dyDescent="0.35">
      <c r="A455" s="11">
        <v>35</v>
      </c>
      <c r="B455" s="14" t="s">
        <v>44</v>
      </c>
      <c r="C455" s="18" t="s">
        <v>18</v>
      </c>
      <c r="D455" s="20">
        <v>639</v>
      </c>
      <c r="E455" s="37">
        <v>21.3</v>
      </c>
    </row>
    <row r="456" spans="1:5" ht="15" thickBot="1" x14ac:dyDescent="0.35">
      <c r="A456" s="12">
        <v>40</v>
      </c>
      <c r="B456" s="14" t="s">
        <v>44</v>
      </c>
      <c r="C456" s="18" t="s">
        <v>18</v>
      </c>
      <c r="D456" s="20">
        <v>681</v>
      </c>
      <c r="E456" s="37">
        <v>22.7</v>
      </c>
    </row>
    <row r="457" spans="1:5" ht="15" thickBot="1" x14ac:dyDescent="0.35">
      <c r="A457" s="11">
        <v>45</v>
      </c>
      <c r="B457" s="14" t="s">
        <v>44</v>
      </c>
      <c r="C457" s="18" t="s">
        <v>18</v>
      </c>
      <c r="D457" s="20">
        <v>723</v>
      </c>
      <c r="E457" s="37">
        <v>24.1</v>
      </c>
    </row>
    <row r="458" spans="1:5" ht="15" thickBot="1" x14ac:dyDescent="0.35">
      <c r="A458" s="12">
        <v>50</v>
      </c>
      <c r="B458" s="14" t="s">
        <v>44</v>
      </c>
      <c r="C458" s="18" t="s">
        <v>18</v>
      </c>
      <c r="D458" s="20">
        <v>765</v>
      </c>
      <c r="E458" s="37">
        <v>25.5</v>
      </c>
    </row>
    <row r="459" spans="1:5" ht="15" thickBot="1" x14ac:dyDescent="0.35">
      <c r="A459" s="11">
        <v>55</v>
      </c>
      <c r="B459" s="14" t="s">
        <v>44</v>
      </c>
      <c r="C459" s="18" t="s">
        <v>18</v>
      </c>
      <c r="D459" s="20">
        <v>807</v>
      </c>
      <c r="E459" s="37">
        <v>26.9</v>
      </c>
    </row>
    <row r="460" spans="1:5" ht="15" thickBot="1" x14ac:dyDescent="0.35">
      <c r="A460" s="12">
        <v>60</v>
      </c>
      <c r="B460" s="14" t="s">
        <v>44</v>
      </c>
      <c r="C460" s="18" t="s">
        <v>18</v>
      </c>
      <c r="D460" s="20">
        <v>850</v>
      </c>
      <c r="E460" s="37">
        <v>28.33</v>
      </c>
    </row>
    <row r="461" spans="1:5" ht="15" thickBot="1" x14ac:dyDescent="0.35">
      <c r="A461" s="11">
        <v>65</v>
      </c>
      <c r="B461" s="14" t="s">
        <v>44</v>
      </c>
      <c r="C461" s="18" t="s">
        <v>18</v>
      </c>
      <c r="D461" s="20">
        <v>892</v>
      </c>
      <c r="E461" s="37">
        <v>29.73</v>
      </c>
    </row>
    <row r="462" spans="1:5" ht="15" thickBot="1" x14ac:dyDescent="0.35">
      <c r="A462" s="12">
        <v>70</v>
      </c>
      <c r="B462" s="14" t="s">
        <v>44</v>
      </c>
      <c r="C462" s="18" t="s">
        <v>18</v>
      </c>
      <c r="D462" s="20">
        <v>934</v>
      </c>
      <c r="E462" s="37">
        <v>31.13</v>
      </c>
    </row>
    <row r="463" spans="1:5" ht="15" thickBot="1" x14ac:dyDescent="0.35">
      <c r="A463" s="11">
        <v>75</v>
      </c>
      <c r="B463" s="14" t="s">
        <v>44</v>
      </c>
      <c r="C463" s="18" t="s">
        <v>18</v>
      </c>
      <c r="D463" s="20">
        <v>976</v>
      </c>
      <c r="E463" s="37">
        <v>32.53</v>
      </c>
    </row>
    <row r="464" spans="1:5" ht="15" thickBot="1" x14ac:dyDescent="0.35">
      <c r="A464" s="12">
        <v>80</v>
      </c>
      <c r="B464" s="14" t="s">
        <v>44</v>
      </c>
      <c r="C464" s="18" t="s">
        <v>18</v>
      </c>
      <c r="D464" s="20" t="s">
        <v>19</v>
      </c>
      <c r="E464" s="37" t="s">
        <v>19</v>
      </c>
    </row>
    <row r="465" spans="1:5" ht="15" thickBot="1" x14ac:dyDescent="0.35">
      <c r="A465" s="11">
        <v>85</v>
      </c>
      <c r="B465" s="14" t="s">
        <v>44</v>
      </c>
      <c r="C465" s="18" t="s">
        <v>18</v>
      </c>
      <c r="D465" s="20" t="s">
        <v>19</v>
      </c>
      <c r="E465" s="37" t="s">
        <v>19</v>
      </c>
    </row>
    <row r="466" spans="1:5" ht="15" thickBot="1" x14ac:dyDescent="0.35">
      <c r="A466" s="12">
        <v>90</v>
      </c>
      <c r="B466" s="14" t="s">
        <v>44</v>
      </c>
      <c r="C466" s="18" t="s">
        <v>18</v>
      </c>
      <c r="D466" s="20" t="s">
        <v>19</v>
      </c>
      <c r="E466" s="37" t="s">
        <v>19</v>
      </c>
    </row>
    <row r="467" spans="1:5" ht="15" thickBot="1" x14ac:dyDescent="0.35">
      <c r="A467" s="11">
        <v>95</v>
      </c>
      <c r="B467" s="14" t="s">
        <v>44</v>
      </c>
      <c r="C467" s="18" t="s">
        <v>18</v>
      </c>
      <c r="D467" s="20" t="s">
        <v>19</v>
      </c>
      <c r="E467" s="37" t="s">
        <v>19</v>
      </c>
    </row>
    <row r="468" spans="1:5" ht="15" thickBot="1" x14ac:dyDescent="0.35">
      <c r="A468" s="12">
        <v>100</v>
      </c>
      <c r="B468" s="14" t="s">
        <v>44</v>
      </c>
      <c r="C468" s="18" t="s">
        <v>18</v>
      </c>
      <c r="D468" s="20" t="s">
        <v>19</v>
      </c>
      <c r="E468" s="37" t="s">
        <v>19</v>
      </c>
    </row>
    <row r="469" spans="1:5" ht="15" thickBot="1" x14ac:dyDescent="0.35">
      <c r="A469" s="11">
        <v>105</v>
      </c>
      <c r="B469" s="14" t="s">
        <v>44</v>
      </c>
      <c r="C469" s="18" t="s">
        <v>18</v>
      </c>
      <c r="D469" s="20" t="s">
        <v>19</v>
      </c>
      <c r="E469" s="37" t="s">
        <v>19</v>
      </c>
    </row>
    <row r="470" spans="1:5" ht="15" thickBot="1" x14ac:dyDescent="0.35">
      <c r="A470" s="12">
        <v>110</v>
      </c>
      <c r="B470" s="14" t="s">
        <v>44</v>
      </c>
      <c r="C470" s="18" t="s">
        <v>18</v>
      </c>
      <c r="D470" s="20" t="s">
        <v>19</v>
      </c>
      <c r="E470" s="37" t="s">
        <v>19</v>
      </c>
    </row>
    <row r="471" spans="1:5" ht="15" thickBot="1" x14ac:dyDescent="0.35">
      <c r="A471" s="11">
        <v>115</v>
      </c>
      <c r="B471" s="14" t="s">
        <v>44</v>
      </c>
      <c r="C471" s="18" t="s">
        <v>18</v>
      </c>
      <c r="D471" s="20" t="s">
        <v>19</v>
      </c>
      <c r="E471" s="37" t="s">
        <v>19</v>
      </c>
    </row>
    <row r="472" spans="1:5" ht="15" thickBot="1" x14ac:dyDescent="0.35">
      <c r="A472" s="12">
        <v>120</v>
      </c>
      <c r="B472" s="14" t="s">
        <v>44</v>
      </c>
      <c r="C472" s="18" t="s">
        <v>18</v>
      </c>
      <c r="D472" s="20" t="s">
        <v>19</v>
      </c>
      <c r="E472" s="37" t="s">
        <v>19</v>
      </c>
    </row>
    <row r="473" spans="1:5" ht="15" thickBot="1" x14ac:dyDescent="0.35">
      <c r="A473" s="11">
        <v>125</v>
      </c>
      <c r="B473" s="14" t="s">
        <v>44</v>
      </c>
      <c r="C473" s="18" t="s">
        <v>18</v>
      </c>
      <c r="D473" s="20" t="s">
        <v>19</v>
      </c>
      <c r="E473" s="37" t="s">
        <v>19</v>
      </c>
    </row>
    <row r="474" spans="1:5" ht="15" thickBot="1" x14ac:dyDescent="0.35">
      <c r="A474" s="12">
        <v>130</v>
      </c>
      <c r="B474" s="14" t="s">
        <v>44</v>
      </c>
      <c r="C474" s="18" t="s">
        <v>18</v>
      </c>
      <c r="D474" s="20" t="s">
        <v>19</v>
      </c>
      <c r="E474" s="37" t="s">
        <v>19</v>
      </c>
    </row>
    <row r="475" spans="1:5" ht="15" thickBot="1" x14ac:dyDescent="0.35">
      <c r="A475" s="11">
        <v>135</v>
      </c>
      <c r="B475" s="14" t="s">
        <v>44</v>
      </c>
      <c r="C475" s="18" t="s">
        <v>18</v>
      </c>
      <c r="D475" s="20" t="s">
        <v>19</v>
      </c>
      <c r="E475" s="37" t="s">
        <v>19</v>
      </c>
    </row>
    <row r="476" spans="1:5" ht="15" thickBot="1" x14ac:dyDescent="0.35">
      <c r="A476" s="12">
        <v>140</v>
      </c>
      <c r="B476" s="14" t="s">
        <v>44</v>
      </c>
      <c r="C476" s="18" t="s">
        <v>18</v>
      </c>
      <c r="D476" s="20" t="s">
        <v>19</v>
      </c>
      <c r="E476" s="37" t="s">
        <v>19</v>
      </c>
    </row>
    <row r="477" spans="1:5" ht="15" thickBot="1" x14ac:dyDescent="0.35">
      <c r="A477" s="11">
        <v>145</v>
      </c>
      <c r="B477" s="14" t="s">
        <v>44</v>
      </c>
      <c r="C477" s="18" t="s">
        <v>18</v>
      </c>
      <c r="D477" s="20" t="s">
        <v>19</v>
      </c>
      <c r="E477" s="37" t="s">
        <v>19</v>
      </c>
    </row>
    <row r="478" spans="1:5" ht="15" thickBot="1" x14ac:dyDescent="0.35">
      <c r="A478" s="12">
        <v>150</v>
      </c>
      <c r="B478" s="14" t="s">
        <v>44</v>
      </c>
      <c r="C478" s="18" t="s">
        <v>18</v>
      </c>
      <c r="D478" s="20" t="s">
        <v>19</v>
      </c>
      <c r="E478" s="37" t="s">
        <v>19</v>
      </c>
    </row>
    <row r="479" spans="1:5" ht="15" thickBot="1" x14ac:dyDescent="0.35">
      <c r="A479" s="14" t="s">
        <v>128</v>
      </c>
      <c r="B479" s="15" t="s">
        <v>17</v>
      </c>
      <c r="C479" s="18" t="s">
        <v>18</v>
      </c>
      <c r="D479" s="21">
        <v>200</v>
      </c>
      <c r="E479" s="37" t="s">
        <v>19</v>
      </c>
    </row>
    <row r="480" spans="1:5" ht="15" thickBot="1" x14ac:dyDescent="0.35">
      <c r="A480" s="12">
        <v>20</v>
      </c>
      <c r="B480" s="15" t="s">
        <v>17</v>
      </c>
      <c r="C480" s="18" t="s">
        <v>18</v>
      </c>
      <c r="D480" s="21">
        <v>452</v>
      </c>
      <c r="E480" s="37">
        <v>23.79</v>
      </c>
    </row>
    <row r="481" spans="1:5" ht="15" thickBot="1" x14ac:dyDescent="0.35">
      <c r="A481" s="11">
        <v>25</v>
      </c>
      <c r="B481" s="15" t="s">
        <v>17</v>
      </c>
      <c r="C481" s="18" t="s">
        <v>18</v>
      </c>
      <c r="D481" s="21">
        <v>478</v>
      </c>
      <c r="E481" s="37">
        <v>25.16</v>
      </c>
    </row>
    <row r="482" spans="1:5" ht="15" thickBot="1" x14ac:dyDescent="0.35">
      <c r="A482" s="12">
        <v>30</v>
      </c>
      <c r="B482" s="15" t="s">
        <v>17</v>
      </c>
      <c r="C482" s="18" t="s">
        <v>18</v>
      </c>
      <c r="D482" s="21">
        <v>505</v>
      </c>
      <c r="E482" s="37">
        <v>26.58</v>
      </c>
    </row>
    <row r="483" spans="1:5" ht="15" thickBot="1" x14ac:dyDescent="0.35">
      <c r="A483" s="11">
        <v>35</v>
      </c>
      <c r="B483" s="15" t="s">
        <v>17</v>
      </c>
      <c r="C483" s="18" t="s">
        <v>18</v>
      </c>
      <c r="D483" s="21">
        <v>531</v>
      </c>
      <c r="E483" s="37">
        <v>27.95</v>
      </c>
    </row>
    <row r="484" spans="1:5" ht="15" thickBot="1" x14ac:dyDescent="0.35">
      <c r="A484" s="12">
        <v>40</v>
      </c>
      <c r="B484" s="15" t="s">
        <v>17</v>
      </c>
      <c r="C484" s="18" t="s">
        <v>18</v>
      </c>
      <c r="D484" s="21">
        <v>558</v>
      </c>
      <c r="E484" s="37">
        <v>29.37</v>
      </c>
    </row>
    <row r="485" spans="1:5" ht="15" thickBot="1" x14ac:dyDescent="0.35">
      <c r="A485" s="11">
        <v>45</v>
      </c>
      <c r="B485" s="15" t="s">
        <v>17</v>
      </c>
      <c r="C485" s="18" t="s">
        <v>18</v>
      </c>
      <c r="D485" s="21">
        <v>585</v>
      </c>
      <c r="E485" s="37">
        <v>30.79</v>
      </c>
    </row>
    <row r="486" spans="1:5" ht="15" thickBot="1" x14ac:dyDescent="0.35">
      <c r="A486" s="12">
        <v>50</v>
      </c>
      <c r="B486" s="15" t="s">
        <v>17</v>
      </c>
      <c r="C486" s="18" t="s">
        <v>18</v>
      </c>
      <c r="D486" s="21">
        <v>611</v>
      </c>
      <c r="E486" s="37">
        <v>32.159999999999997</v>
      </c>
    </row>
    <row r="487" spans="1:5" ht="15" thickBot="1" x14ac:dyDescent="0.35">
      <c r="A487" s="11">
        <v>55</v>
      </c>
      <c r="B487" s="15" t="s">
        <v>17</v>
      </c>
      <c r="C487" s="18" t="s">
        <v>18</v>
      </c>
      <c r="D487" s="21">
        <v>638</v>
      </c>
      <c r="E487" s="37">
        <v>33.58</v>
      </c>
    </row>
    <row r="488" spans="1:5" ht="15" thickBot="1" x14ac:dyDescent="0.35">
      <c r="A488" s="12">
        <v>60</v>
      </c>
      <c r="B488" s="15" t="s">
        <v>17</v>
      </c>
      <c r="C488" s="18" t="s">
        <v>18</v>
      </c>
      <c r="D488" s="21">
        <v>665</v>
      </c>
      <c r="E488" s="37">
        <v>35</v>
      </c>
    </row>
    <row r="489" spans="1:5" ht="15" thickBot="1" x14ac:dyDescent="0.35">
      <c r="A489" s="11">
        <v>65</v>
      </c>
      <c r="B489" s="15" t="s">
        <v>17</v>
      </c>
      <c r="C489" s="18" t="s">
        <v>18</v>
      </c>
      <c r="D489" s="21">
        <v>691</v>
      </c>
      <c r="E489" s="37">
        <v>36.369999999999997</v>
      </c>
    </row>
    <row r="490" spans="1:5" ht="15" thickBot="1" x14ac:dyDescent="0.35">
      <c r="A490" s="12">
        <v>70</v>
      </c>
      <c r="B490" s="15" t="s">
        <v>17</v>
      </c>
      <c r="C490" s="18" t="s">
        <v>18</v>
      </c>
      <c r="D490" s="21">
        <v>718</v>
      </c>
      <c r="E490" s="37">
        <v>37.79</v>
      </c>
    </row>
    <row r="491" spans="1:5" ht="15" thickBot="1" x14ac:dyDescent="0.35">
      <c r="A491" s="11">
        <v>75</v>
      </c>
      <c r="B491" s="15" t="s">
        <v>17</v>
      </c>
      <c r="C491" s="18" t="s">
        <v>18</v>
      </c>
      <c r="D491" s="21">
        <v>744</v>
      </c>
      <c r="E491" s="37">
        <v>39.159999999999997</v>
      </c>
    </row>
    <row r="492" spans="1:5" ht="15" thickBot="1" x14ac:dyDescent="0.35">
      <c r="A492" s="12">
        <v>80</v>
      </c>
      <c r="B492" s="15" t="s">
        <v>17</v>
      </c>
      <c r="C492" s="18" t="s">
        <v>18</v>
      </c>
      <c r="D492" s="21" t="s">
        <v>19</v>
      </c>
      <c r="E492" s="37" t="s">
        <v>19</v>
      </c>
    </row>
    <row r="493" spans="1:5" ht="15" thickBot="1" x14ac:dyDescent="0.35">
      <c r="A493" s="11">
        <v>85</v>
      </c>
      <c r="B493" s="15" t="s">
        <v>17</v>
      </c>
      <c r="C493" s="18" t="s">
        <v>18</v>
      </c>
      <c r="D493" s="21" t="s">
        <v>19</v>
      </c>
      <c r="E493" s="37" t="s">
        <v>19</v>
      </c>
    </row>
    <row r="494" spans="1:5" ht="15" thickBot="1" x14ac:dyDescent="0.35">
      <c r="A494" s="12">
        <v>90</v>
      </c>
      <c r="B494" s="15" t="s">
        <v>17</v>
      </c>
      <c r="C494" s="18" t="s">
        <v>18</v>
      </c>
      <c r="D494" s="21" t="s">
        <v>19</v>
      </c>
      <c r="E494" s="37" t="s">
        <v>19</v>
      </c>
    </row>
    <row r="495" spans="1:5" ht="15" thickBot="1" x14ac:dyDescent="0.35">
      <c r="A495" s="11">
        <v>95</v>
      </c>
      <c r="B495" s="15" t="s">
        <v>17</v>
      </c>
      <c r="C495" s="18" t="s">
        <v>18</v>
      </c>
      <c r="D495" s="21" t="s">
        <v>19</v>
      </c>
      <c r="E495" s="37" t="s">
        <v>19</v>
      </c>
    </row>
    <row r="496" spans="1:5" ht="15" thickBot="1" x14ac:dyDescent="0.35">
      <c r="A496" s="12">
        <v>100</v>
      </c>
      <c r="B496" s="15" t="s">
        <v>17</v>
      </c>
      <c r="C496" s="18" t="s">
        <v>18</v>
      </c>
      <c r="D496" s="21" t="s">
        <v>19</v>
      </c>
      <c r="E496" s="37" t="s">
        <v>19</v>
      </c>
    </row>
    <row r="497" spans="1:5" ht="15" thickBot="1" x14ac:dyDescent="0.35">
      <c r="A497" s="11">
        <v>105</v>
      </c>
      <c r="B497" s="15" t="s">
        <v>17</v>
      </c>
      <c r="C497" s="18" t="s">
        <v>18</v>
      </c>
      <c r="D497" s="21" t="s">
        <v>19</v>
      </c>
      <c r="E497" s="37" t="s">
        <v>19</v>
      </c>
    </row>
    <row r="498" spans="1:5" ht="15" thickBot="1" x14ac:dyDescent="0.35">
      <c r="A498" s="12">
        <v>110</v>
      </c>
      <c r="B498" s="15" t="s">
        <v>17</v>
      </c>
      <c r="C498" s="18" t="s">
        <v>18</v>
      </c>
      <c r="D498" s="21" t="s">
        <v>19</v>
      </c>
      <c r="E498" s="37" t="s">
        <v>19</v>
      </c>
    </row>
    <row r="499" spans="1:5" ht="15" thickBot="1" x14ac:dyDescent="0.35">
      <c r="A499" s="11">
        <v>115</v>
      </c>
      <c r="B499" s="15" t="s">
        <v>17</v>
      </c>
      <c r="C499" s="18" t="s">
        <v>18</v>
      </c>
      <c r="D499" s="21" t="s">
        <v>19</v>
      </c>
      <c r="E499" s="37" t="s">
        <v>19</v>
      </c>
    </row>
    <row r="500" spans="1:5" ht="15" thickBot="1" x14ac:dyDescent="0.35">
      <c r="A500" s="12">
        <v>120</v>
      </c>
      <c r="B500" s="15" t="s">
        <v>17</v>
      </c>
      <c r="C500" s="18" t="s">
        <v>18</v>
      </c>
      <c r="D500" s="21" t="s">
        <v>19</v>
      </c>
      <c r="E500" s="37" t="s">
        <v>19</v>
      </c>
    </row>
    <row r="501" spans="1:5" ht="15" thickBot="1" x14ac:dyDescent="0.35">
      <c r="A501" s="11">
        <v>125</v>
      </c>
      <c r="B501" s="15" t="s">
        <v>17</v>
      </c>
      <c r="C501" s="18" t="s">
        <v>18</v>
      </c>
      <c r="D501" s="21" t="s">
        <v>19</v>
      </c>
      <c r="E501" s="37" t="s">
        <v>19</v>
      </c>
    </row>
    <row r="502" spans="1:5" ht="15" thickBot="1" x14ac:dyDescent="0.35">
      <c r="A502" s="12">
        <v>130</v>
      </c>
      <c r="B502" s="15" t="s">
        <v>17</v>
      </c>
      <c r="C502" s="18" t="s">
        <v>18</v>
      </c>
      <c r="D502" s="21" t="s">
        <v>19</v>
      </c>
      <c r="E502" s="37" t="s">
        <v>19</v>
      </c>
    </row>
    <row r="503" spans="1:5" ht="15" thickBot="1" x14ac:dyDescent="0.35">
      <c r="A503" s="11">
        <v>135</v>
      </c>
      <c r="B503" s="15" t="s">
        <v>17</v>
      </c>
      <c r="C503" s="18" t="s">
        <v>18</v>
      </c>
      <c r="D503" s="21" t="s">
        <v>19</v>
      </c>
      <c r="E503" s="37" t="s">
        <v>19</v>
      </c>
    </row>
    <row r="504" spans="1:5" ht="15" thickBot="1" x14ac:dyDescent="0.35">
      <c r="A504" s="12">
        <v>140</v>
      </c>
      <c r="B504" s="15" t="s">
        <v>17</v>
      </c>
      <c r="C504" s="18" t="s">
        <v>18</v>
      </c>
      <c r="D504" s="21" t="s">
        <v>19</v>
      </c>
      <c r="E504" s="37" t="s">
        <v>19</v>
      </c>
    </row>
    <row r="505" spans="1:5" ht="15" thickBot="1" x14ac:dyDescent="0.35">
      <c r="A505" s="11">
        <v>145</v>
      </c>
      <c r="B505" s="15" t="s">
        <v>17</v>
      </c>
      <c r="C505" s="18" t="s">
        <v>18</v>
      </c>
      <c r="D505" s="21" t="s">
        <v>19</v>
      </c>
      <c r="E505" s="37" t="s">
        <v>19</v>
      </c>
    </row>
    <row r="506" spans="1:5" ht="15" thickBot="1" x14ac:dyDescent="0.35">
      <c r="A506" s="12">
        <v>150</v>
      </c>
      <c r="B506" s="15" t="s">
        <v>17</v>
      </c>
      <c r="C506" s="18" t="s">
        <v>18</v>
      </c>
      <c r="D506" s="21" t="s">
        <v>19</v>
      </c>
      <c r="E506" s="37" t="s">
        <v>19</v>
      </c>
    </row>
    <row r="507" spans="1:5" ht="15" thickBot="1" x14ac:dyDescent="0.35">
      <c r="A507" t="s">
        <v>119</v>
      </c>
      <c r="B507" s="14" t="s">
        <v>39</v>
      </c>
      <c r="C507" s="14" t="s">
        <v>40</v>
      </c>
      <c r="D507" s="36">
        <v>0</v>
      </c>
      <c r="E507" s="37">
        <v>0</v>
      </c>
    </row>
    <row r="508" spans="1:5" ht="15" thickBot="1" x14ac:dyDescent="0.35">
      <c r="A508" t="s">
        <v>119</v>
      </c>
      <c r="B508" s="14" t="s">
        <v>41</v>
      </c>
      <c r="C508" s="14" t="s">
        <v>40</v>
      </c>
      <c r="D508" s="36">
        <v>0</v>
      </c>
      <c r="E508" s="37">
        <v>0</v>
      </c>
    </row>
    <row r="509" spans="1:5" ht="15" thickBot="1" x14ac:dyDescent="0.35">
      <c r="A509" t="s">
        <v>119</v>
      </c>
      <c r="B509" s="14" t="s">
        <v>42</v>
      </c>
      <c r="C509" s="14" t="s">
        <v>40</v>
      </c>
      <c r="D509" s="36">
        <v>0</v>
      </c>
      <c r="E509" s="37">
        <v>0</v>
      </c>
    </row>
    <row r="510" spans="1:5" ht="15" thickBot="1" x14ac:dyDescent="0.35">
      <c r="A510" t="s">
        <v>119</v>
      </c>
      <c r="B510" s="14" t="s">
        <v>43</v>
      </c>
      <c r="C510" s="14" t="s">
        <v>40</v>
      </c>
      <c r="D510" s="36">
        <v>0</v>
      </c>
      <c r="E510" s="37">
        <v>0</v>
      </c>
    </row>
    <row r="511" spans="1:5" ht="15" thickBot="1" x14ac:dyDescent="0.35">
      <c r="A511" t="s">
        <v>119</v>
      </c>
      <c r="B511" s="14" t="s">
        <v>44</v>
      </c>
      <c r="C511" s="14" t="s">
        <v>40</v>
      </c>
      <c r="D511" s="36">
        <v>0</v>
      </c>
      <c r="E511" s="37">
        <v>0</v>
      </c>
    </row>
    <row r="512" spans="1:5" ht="15" thickBot="1" x14ac:dyDescent="0.35">
      <c r="A512" t="s">
        <v>119</v>
      </c>
      <c r="B512" s="15" t="s">
        <v>17</v>
      </c>
      <c r="C512" s="14" t="s">
        <v>40</v>
      </c>
      <c r="D512" s="36">
        <v>0</v>
      </c>
      <c r="E512" s="37">
        <v>0</v>
      </c>
    </row>
    <row r="513" spans="1:5" ht="15" thickBot="1" x14ac:dyDescent="0.35">
      <c r="A513" t="s">
        <v>119</v>
      </c>
      <c r="B513" s="14" t="s">
        <v>39</v>
      </c>
      <c r="C513" s="18" t="s">
        <v>45</v>
      </c>
      <c r="D513" s="36">
        <v>0</v>
      </c>
      <c r="E513" s="37">
        <v>0</v>
      </c>
    </row>
    <row r="514" spans="1:5" ht="15" thickBot="1" x14ac:dyDescent="0.35">
      <c r="A514" t="s">
        <v>119</v>
      </c>
      <c r="B514" s="14" t="s">
        <v>41</v>
      </c>
      <c r="C514" s="18" t="s">
        <v>45</v>
      </c>
      <c r="D514" s="36">
        <v>0</v>
      </c>
      <c r="E514" s="37">
        <v>0</v>
      </c>
    </row>
    <row r="515" spans="1:5" ht="15" thickBot="1" x14ac:dyDescent="0.35">
      <c r="A515" t="s">
        <v>119</v>
      </c>
      <c r="B515" s="14" t="s">
        <v>42</v>
      </c>
      <c r="C515" s="18" t="s">
        <v>45</v>
      </c>
      <c r="D515" s="36">
        <v>0</v>
      </c>
      <c r="E515" s="37">
        <v>0</v>
      </c>
    </row>
    <row r="516" spans="1:5" ht="15" thickBot="1" x14ac:dyDescent="0.35">
      <c r="A516" t="s">
        <v>119</v>
      </c>
      <c r="B516" s="14" t="s">
        <v>43</v>
      </c>
      <c r="C516" s="18" t="s">
        <v>45</v>
      </c>
      <c r="D516" s="36">
        <v>0</v>
      </c>
      <c r="E516" s="37">
        <v>0</v>
      </c>
    </row>
    <row r="517" spans="1:5" ht="15" thickBot="1" x14ac:dyDescent="0.35">
      <c r="A517" t="s">
        <v>119</v>
      </c>
      <c r="B517" s="14" t="s">
        <v>44</v>
      </c>
      <c r="C517" s="18" t="s">
        <v>45</v>
      </c>
      <c r="D517" s="36">
        <v>0</v>
      </c>
      <c r="E517" s="37">
        <v>0</v>
      </c>
    </row>
    <row r="518" spans="1:5" ht="15" thickBot="1" x14ac:dyDescent="0.35">
      <c r="A518" t="s">
        <v>119</v>
      </c>
      <c r="B518" s="15" t="s">
        <v>17</v>
      </c>
      <c r="C518" s="18" t="s">
        <v>45</v>
      </c>
      <c r="D518" s="36">
        <v>0</v>
      </c>
      <c r="E518" s="37">
        <v>0</v>
      </c>
    </row>
    <row r="519" spans="1:5" ht="15" thickBot="1" x14ac:dyDescent="0.35">
      <c r="A519" t="s">
        <v>119</v>
      </c>
      <c r="B519" s="14" t="s">
        <v>39</v>
      </c>
      <c r="C519" s="18" t="s">
        <v>18</v>
      </c>
      <c r="D519" s="36">
        <v>0</v>
      </c>
      <c r="E519" s="37">
        <v>0</v>
      </c>
    </row>
    <row r="520" spans="1:5" ht="15" thickBot="1" x14ac:dyDescent="0.35">
      <c r="A520" t="s">
        <v>119</v>
      </c>
      <c r="B520" s="14" t="s">
        <v>41</v>
      </c>
      <c r="C520" s="18" t="s">
        <v>18</v>
      </c>
      <c r="D520" s="36">
        <v>0</v>
      </c>
      <c r="E520" s="37">
        <v>0</v>
      </c>
    </row>
    <row r="521" spans="1:5" ht="15" thickBot="1" x14ac:dyDescent="0.35">
      <c r="A521" t="s">
        <v>119</v>
      </c>
      <c r="B521" s="14" t="s">
        <v>42</v>
      </c>
      <c r="C521" s="18" t="s">
        <v>18</v>
      </c>
      <c r="D521" s="36">
        <v>0</v>
      </c>
      <c r="E521" s="37">
        <v>0</v>
      </c>
    </row>
    <row r="522" spans="1:5" ht="15" thickBot="1" x14ac:dyDescent="0.35">
      <c r="A522" t="s">
        <v>119</v>
      </c>
      <c r="B522" s="14" t="s">
        <v>43</v>
      </c>
      <c r="C522" s="18" t="s">
        <v>18</v>
      </c>
      <c r="D522" s="36">
        <v>0</v>
      </c>
      <c r="E522" s="37">
        <v>0</v>
      </c>
    </row>
    <row r="523" spans="1:5" ht="15" thickBot="1" x14ac:dyDescent="0.35">
      <c r="A523" t="s">
        <v>119</v>
      </c>
      <c r="B523" s="14" t="s">
        <v>44</v>
      </c>
      <c r="C523" s="18" t="s">
        <v>18</v>
      </c>
      <c r="D523" s="36">
        <v>0</v>
      </c>
      <c r="E523" s="37">
        <v>0</v>
      </c>
    </row>
    <row r="524" spans="1:5" ht="15" thickBot="1" x14ac:dyDescent="0.35">
      <c r="A524" t="s">
        <v>119</v>
      </c>
      <c r="B524" s="15" t="s">
        <v>17</v>
      </c>
      <c r="C524" s="18" t="s">
        <v>18</v>
      </c>
      <c r="D524" s="36">
        <v>0</v>
      </c>
      <c r="E524" s="37">
        <v>0</v>
      </c>
    </row>
    <row r="525" spans="1:5" x14ac:dyDescent="0.3">
      <c r="A525" s="42">
        <v>155</v>
      </c>
      <c r="B525" s="42" t="s">
        <v>42</v>
      </c>
      <c r="C525" s="42" t="s">
        <v>40</v>
      </c>
      <c r="D525" s="43">
        <v>1782</v>
      </c>
      <c r="E525" s="44">
        <v>84.86</v>
      </c>
    </row>
    <row r="526" spans="1:5" x14ac:dyDescent="0.3">
      <c r="A526" s="42">
        <v>160</v>
      </c>
      <c r="B526" s="42" t="s">
        <v>42</v>
      </c>
      <c r="C526" s="42" t="s">
        <v>40</v>
      </c>
      <c r="D526" s="43">
        <v>1830</v>
      </c>
      <c r="E526" s="44">
        <v>87.14</v>
      </c>
    </row>
    <row r="527" spans="1:5" x14ac:dyDescent="0.3">
      <c r="A527" s="42">
        <v>165</v>
      </c>
      <c r="B527" s="42" t="s">
        <v>42</v>
      </c>
      <c r="C527" s="42" t="s">
        <v>40</v>
      </c>
      <c r="D527" s="43">
        <v>1878</v>
      </c>
      <c r="E527" s="44">
        <v>89.43</v>
      </c>
    </row>
    <row r="528" spans="1:5" x14ac:dyDescent="0.3">
      <c r="A528" s="42">
        <v>170</v>
      </c>
      <c r="B528" s="42" t="s">
        <v>42</v>
      </c>
      <c r="C528" s="42" t="s">
        <v>40</v>
      </c>
      <c r="D528" s="43">
        <v>1926</v>
      </c>
      <c r="E528" s="44">
        <v>91.71</v>
      </c>
    </row>
    <row r="529" spans="1:5" x14ac:dyDescent="0.3">
      <c r="A529" s="42">
        <v>175</v>
      </c>
      <c r="B529" s="42" t="s">
        <v>42</v>
      </c>
      <c r="C529" s="42" t="s">
        <v>40</v>
      </c>
      <c r="D529" s="43">
        <v>1973</v>
      </c>
      <c r="E529" s="44">
        <v>93.95</v>
      </c>
    </row>
    <row r="530" spans="1:5" x14ac:dyDescent="0.3">
      <c r="A530" s="42">
        <v>180</v>
      </c>
      <c r="B530" s="42" t="s">
        <v>42</v>
      </c>
      <c r="C530" s="42" t="s">
        <v>40</v>
      </c>
      <c r="D530" s="43">
        <v>2021</v>
      </c>
      <c r="E530" s="44">
        <v>96.24</v>
      </c>
    </row>
    <row r="531" spans="1:5" x14ac:dyDescent="0.3">
      <c r="A531" s="42">
        <v>185</v>
      </c>
      <c r="B531" s="42" t="s">
        <v>42</v>
      </c>
      <c r="C531" s="42" t="s">
        <v>40</v>
      </c>
      <c r="D531" s="43">
        <v>2069</v>
      </c>
      <c r="E531" s="44">
        <v>98.52</v>
      </c>
    </row>
    <row r="532" spans="1:5" x14ac:dyDescent="0.3">
      <c r="A532" s="42">
        <v>190</v>
      </c>
      <c r="B532" s="42" t="s">
        <v>42</v>
      </c>
      <c r="C532" s="42" t="s">
        <v>40</v>
      </c>
      <c r="D532" s="43">
        <v>2117</v>
      </c>
      <c r="E532" s="44">
        <v>100.81</v>
      </c>
    </row>
    <row r="533" spans="1:5" x14ac:dyDescent="0.3">
      <c r="A533" s="42">
        <v>195</v>
      </c>
      <c r="B533" s="42" t="s">
        <v>42</v>
      </c>
      <c r="C533" s="42" t="s">
        <v>40</v>
      </c>
      <c r="D533" s="43">
        <v>2165</v>
      </c>
      <c r="E533" s="44">
        <v>103.1</v>
      </c>
    </row>
    <row r="534" spans="1:5" x14ac:dyDescent="0.3">
      <c r="A534" s="42">
        <v>200</v>
      </c>
      <c r="B534" s="42" t="s">
        <v>42</v>
      </c>
      <c r="C534" s="42" t="s">
        <v>40</v>
      </c>
      <c r="D534" s="43">
        <v>2212</v>
      </c>
      <c r="E534" s="44">
        <v>105.33</v>
      </c>
    </row>
    <row r="535" spans="1:5" x14ac:dyDescent="0.3">
      <c r="A535" s="42">
        <v>205</v>
      </c>
      <c r="B535" s="42" t="s">
        <v>42</v>
      </c>
      <c r="C535" s="42" t="s">
        <v>40</v>
      </c>
      <c r="D535" s="43">
        <v>2260</v>
      </c>
      <c r="E535" s="44">
        <v>107.62</v>
      </c>
    </row>
    <row r="536" spans="1:5" x14ac:dyDescent="0.3">
      <c r="A536" s="42">
        <v>210</v>
      </c>
      <c r="B536" s="42" t="s">
        <v>42</v>
      </c>
      <c r="C536" s="42" t="s">
        <v>40</v>
      </c>
      <c r="D536" s="43">
        <v>2308</v>
      </c>
      <c r="E536" s="44">
        <v>109.9</v>
      </c>
    </row>
    <row r="537" spans="1:5" x14ac:dyDescent="0.3">
      <c r="A537" s="42">
        <v>215</v>
      </c>
      <c r="B537" s="42" t="s">
        <v>42</v>
      </c>
      <c r="C537" s="42" t="s">
        <v>40</v>
      </c>
      <c r="D537" s="43">
        <v>2356</v>
      </c>
      <c r="E537" s="44">
        <v>112.19</v>
      </c>
    </row>
    <row r="538" spans="1:5" x14ac:dyDescent="0.3">
      <c r="A538" s="42">
        <v>220</v>
      </c>
      <c r="B538" s="42" t="s">
        <v>42</v>
      </c>
      <c r="C538" s="42" t="s">
        <v>40</v>
      </c>
      <c r="D538" s="43">
        <v>2404</v>
      </c>
      <c r="E538" s="44">
        <v>114.48</v>
      </c>
    </row>
    <row r="539" spans="1:5" x14ac:dyDescent="0.3">
      <c r="A539" s="42">
        <v>225</v>
      </c>
      <c r="B539" s="42" t="s">
        <v>42</v>
      </c>
      <c r="C539" s="42" t="s">
        <v>40</v>
      </c>
      <c r="D539" s="43">
        <v>2451</v>
      </c>
      <c r="E539" s="44">
        <v>116.71</v>
      </c>
    </row>
    <row r="540" spans="1:5" x14ac:dyDescent="0.3">
      <c r="A540" s="42">
        <v>230</v>
      </c>
      <c r="B540" s="42" t="s">
        <v>42</v>
      </c>
      <c r="C540" s="42" t="s">
        <v>40</v>
      </c>
      <c r="D540" s="43">
        <v>2499</v>
      </c>
      <c r="E540" s="44">
        <v>119</v>
      </c>
    </row>
    <row r="541" spans="1:5" x14ac:dyDescent="0.3">
      <c r="A541" s="42">
        <v>235</v>
      </c>
      <c r="B541" s="42" t="s">
        <v>42</v>
      </c>
      <c r="C541" s="42" t="s">
        <v>40</v>
      </c>
      <c r="D541" s="43">
        <v>2547</v>
      </c>
      <c r="E541" s="44">
        <v>121.29</v>
      </c>
    </row>
    <row r="542" spans="1:5" x14ac:dyDescent="0.3">
      <c r="A542" s="42">
        <v>240</v>
      </c>
      <c r="B542" s="42" t="s">
        <v>42</v>
      </c>
      <c r="C542" s="42" t="s">
        <v>40</v>
      </c>
      <c r="D542" s="43">
        <v>2595</v>
      </c>
      <c r="E542" s="44">
        <v>123.57</v>
      </c>
    </row>
    <row r="543" spans="1:5" x14ac:dyDescent="0.3">
      <c r="A543" s="42">
        <v>245</v>
      </c>
      <c r="B543" s="42" t="s">
        <v>42</v>
      </c>
      <c r="C543" s="42" t="s">
        <v>40</v>
      </c>
      <c r="D543" s="43">
        <v>2643</v>
      </c>
      <c r="E543" s="44">
        <v>125.86</v>
      </c>
    </row>
    <row r="544" spans="1:5" x14ac:dyDescent="0.3">
      <c r="A544" s="42">
        <v>250</v>
      </c>
      <c r="B544" s="42" t="s">
        <v>42</v>
      </c>
      <c r="C544" s="42" t="s">
        <v>40</v>
      </c>
      <c r="D544" s="43">
        <v>2690</v>
      </c>
      <c r="E544" s="44">
        <v>128.1</v>
      </c>
    </row>
    <row r="545" spans="1:5" x14ac:dyDescent="0.3">
      <c r="A545" s="42">
        <v>155</v>
      </c>
      <c r="B545" s="42" t="s">
        <v>42</v>
      </c>
      <c r="C545" s="42" t="s">
        <v>45</v>
      </c>
      <c r="D545" s="43">
        <v>2062</v>
      </c>
      <c r="E545" s="44">
        <v>98.19</v>
      </c>
    </row>
    <row r="546" spans="1:5" x14ac:dyDescent="0.3">
      <c r="A546" s="42">
        <v>160</v>
      </c>
      <c r="B546" s="42" t="s">
        <v>42</v>
      </c>
      <c r="C546" s="42" t="s">
        <v>45</v>
      </c>
      <c r="D546" s="43">
        <v>2116</v>
      </c>
      <c r="E546" s="44">
        <v>100.76</v>
      </c>
    </row>
    <row r="547" spans="1:5" x14ac:dyDescent="0.3">
      <c r="A547" s="42">
        <v>165</v>
      </c>
      <c r="B547" s="42" t="s">
        <v>42</v>
      </c>
      <c r="C547" s="42" t="s">
        <v>45</v>
      </c>
      <c r="D547" s="43">
        <v>2169</v>
      </c>
      <c r="E547" s="44">
        <v>103.29</v>
      </c>
    </row>
    <row r="548" spans="1:5" x14ac:dyDescent="0.3">
      <c r="A548" s="42">
        <v>170</v>
      </c>
      <c r="B548" s="42" t="s">
        <v>42</v>
      </c>
      <c r="C548" s="42" t="s">
        <v>45</v>
      </c>
      <c r="D548" s="43">
        <v>2223</v>
      </c>
      <c r="E548" s="44">
        <v>105.86</v>
      </c>
    </row>
    <row r="549" spans="1:5" x14ac:dyDescent="0.3">
      <c r="A549" s="42">
        <v>175</v>
      </c>
      <c r="B549" s="42" t="s">
        <v>42</v>
      </c>
      <c r="C549" s="42" t="s">
        <v>45</v>
      </c>
      <c r="D549" s="43">
        <v>2277</v>
      </c>
      <c r="E549" s="44">
        <v>108.43</v>
      </c>
    </row>
    <row r="550" spans="1:5" x14ac:dyDescent="0.3">
      <c r="A550" s="42">
        <v>180</v>
      </c>
      <c r="B550" s="42" t="s">
        <v>42</v>
      </c>
      <c r="C550" s="42" t="s">
        <v>45</v>
      </c>
      <c r="D550" s="43">
        <v>2330</v>
      </c>
      <c r="E550" s="44">
        <v>110.95</v>
      </c>
    </row>
    <row r="551" spans="1:5" x14ac:dyDescent="0.3">
      <c r="A551" s="42">
        <v>185</v>
      </c>
      <c r="B551" s="42" t="s">
        <v>42</v>
      </c>
      <c r="C551" s="42" t="s">
        <v>45</v>
      </c>
      <c r="D551" s="43">
        <v>2384</v>
      </c>
      <c r="E551" s="44">
        <v>113.52</v>
      </c>
    </row>
    <row r="552" spans="1:5" x14ac:dyDescent="0.3">
      <c r="A552" s="42">
        <v>190</v>
      </c>
      <c r="B552" s="42" t="s">
        <v>42</v>
      </c>
      <c r="C552" s="42" t="s">
        <v>45</v>
      </c>
      <c r="D552" s="43">
        <v>2438</v>
      </c>
      <c r="E552" s="44">
        <v>116.1</v>
      </c>
    </row>
    <row r="553" spans="1:5" x14ac:dyDescent="0.3">
      <c r="A553" s="42">
        <v>195</v>
      </c>
      <c r="B553" s="42" t="s">
        <v>42</v>
      </c>
      <c r="C553" s="42" t="s">
        <v>45</v>
      </c>
      <c r="D553" s="43">
        <v>2491</v>
      </c>
      <c r="E553" s="44">
        <v>118.62</v>
      </c>
    </row>
    <row r="554" spans="1:5" x14ac:dyDescent="0.3">
      <c r="A554" s="42">
        <v>200</v>
      </c>
      <c r="B554" s="42" t="s">
        <v>42</v>
      </c>
      <c r="C554" s="42" t="s">
        <v>45</v>
      </c>
      <c r="D554" s="43">
        <v>2545</v>
      </c>
      <c r="E554" s="44">
        <v>121.19</v>
      </c>
    </row>
    <row r="555" spans="1:5" x14ac:dyDescent="0.3">
      <c r="A555" s="42">
        <v>205</v>
      </c>
      <c r="B555" s="42" t="s">
        <v>42</v>
      </c>
      <c r="C555" s="42" t="s">
        <v>45</v>
      </c>
      <c r="D555" s="43">
        <v>2598</v>
      </c>
      <c r="E555" s="44">
        <v>123.71</v>
      </c>
    </row>
    <row r="556" spans="1:5" x14ac:dyDescent="0.3">
      <c r="A556" s="42">
        <v>210</v>
      </c>
      <c r="B556" s="42" t="s">
        <v>42</v>
      </c>
      <c r="C556" s="42" t="s">
        <v>45</v>
      </c>
      <c r="D556" s="43">
        <v>2652</v>
      </c>
      <c r="E556" s="44">
        <v>126.29</v>
      </c>
    </row>
    <row r="557" spans="1:5" x14ac:dyDescent="0.3">
      <c r="A557" s="42">
        <v>215</v>
      </c>
      <c r="B557" s="42" t="s">
        <v>42</v>
      </c>
      <c r="C557" s="42" t="s">
        <v>45</v>
      </c>
      <c r="D557" s="43">
        <v>2706</v>
      </c>
      <c r="E557" s="44">
        <v>128.86000000000001</v>
      </c>
    </row>
    <row r="558" spans="1:5" x14ac:dyDescent="0.3">
      <c r="A558" s="42">
        <v>220</v>
      </c>
      <c r="B558" s="42" t="s">
        <v>42</v>
      </c>
      <c r="C558" s="42" t="s">
        <v>45</v>
      </c>
      <c r="D558" s="43">
        <v>2759</v>
      </c>
      <c r="E558" s="44">
        <v>131.38</v>
      </c>
    </row>
    <row r="559" spans="1:5" x14ac:dyDescent="0.3">
      <c r="A559" s="42">
        <v>225</v>
      </c>
      <c r="B559" s="42" t="s">
        <v>42</v>
      </c>
      <c r="C559" s="42" t="s">
        <v>45</v>
      </c>
      <c r="D559" s="43">
        <v>2813</v>
      </c>
      <c r="E559" s="44">
        <v>133.94999999999999</v>
      </c>
    </row>
    <row r="560" spans="1:5" x14ac:dyDescent="0.3">
      <c r="A560" s="42">
        <v>230</v>
      </c>
      <c r="B560" s="42" t="s">
        <v>42</v>
      </c>
      <c r="C560" s="42" t="s">
        <v>45</v>
      </c>
      <c r="D560" s="43">
        <v>2867</v>
      </c>
      <c r="E560" s="44">
        <v>136.52000000000001</v>
      </c>
    </row>
    <row r="561" spans="1:5" x14ac:dyDescent="0.3">
      <c r="A561" s="42">
        <v>235</v>
      </c>
      <c r="B561" s="42" t="s">
        <v>42</v>
      </c>
      <c r="C561" s="42" t="s">
        <v>45</v>
      </c>
      <c r="D561" s="43">
        <v>2920</v>
      </c>
      <c r="E561" s="44">
        <v>139.05000000000001</v>
      </c>
    </row>
    <row r="562" spans="1:5" x14ac:dyDescent="0.3">
      <c r="A562" s="42">
        <v>240</v>
      </c>
      <c r="B562" s="42" t="s">
        <v>42</v>
      </c>
      <c r="C562" s="42" t="s">
        <v>45</v>
      </c>
      <c r="D562" s="43">
        <v>2974</v>
      </c>
      <c r="E562" s="44">
        <v>141.62</v>
      </c>
    </row>
    <row r="563" spans="1:5" x14ac:dyDescent="0.3">
      <c r="A563" s="42">
        <v>245</v>
      </c>
      <c r="B563" s="42" t="s">
        <v>42</v>
      </c>
      <c r="C563" s="42" t="s">
        <v>45</v>
      </c>
      <c r="D563" s="43">
        <v>3027</v>
      </c>
      <c r="E563" s="44">
        <v>144.13999999999999</v>
      </c>
    </row>
    <row r="564" spans="1:5" x14ac:dyDescent="0.3">
      <c r="A564" s="42">
        <v>250</v>
      </c>
      <c r="B564" s="42" t="s">
        <v>42</v>
      </c>
      <c r="C564" s="42" t="s">
        <v>45</v>
      </c>
      <c r="D564" s="43">
        <v>3081</v>
      </c>
      <c r="E564" s="44">
        <v>146.71</v>
      </c>
    </row>
    <row r="565" spans="1:5" x14ac:dyDescent="0.3">
      <c r="A565" s="42">
        <v>155</v>
      </c>
      <c r="B565" s="45" t="s">
        <v>41</v>
      </c>
      <c r="C565" s="42" t="s">
        <v>40</v>
      </c>
      <c r="D565" s="43">
        <v>1500</v>
      </c>
      <c r="E565" s="44">
        <v>88.24</v>
      </c>
    </row>
    <row r="566" spans="1:5" x14ac:dyDescent="0.3">
      <c r="A566" s="42">
        <v>160</v>
      </c>
      <c r="B566" s="45" t="s">
        <v>41</v>
      </c>
      <c r="C566" s="42" t="s">
        <v>40</v>
      </c>
      <c r="D566" s="43">
        <v>1538</v>
      </c>
      <c r="E566" s="44">
        <v>90.47</v>
      </c>
    </row>
    <row r="567" spans="1:5" x14ac:dyDescent="0.3">
      <c r="A567" s="42">
        <v>165</v>
      </c>
      <c r="B567" s="45" t="s">
        <v>41</v>
      </c>
      <c r="C567" s="42" t="s">
        <v>40</v>
      </c>
      <c r="D567" s="43">
        <v>1577</v>
      </c>
      <c r="E567" s="44">
        <v>92.76</v>
      </c>
    </row>
    <row r="568" spans="1:5" x14ac:dyDescent="0.3">
      <c r="A568" s="42">
        <v>170</v>
      </c>
      <c r="B568" s="45" t="s">
        <v>41</v>
      </c>
      <c r="C568" s="42" t="s">
        <v>40</v>
      </c>
      <c r="D568" s="43">
        <v>1616</v>
      </c>
      <c r="E568" s="44">
        <v>95.06</v>
      </c>
    </row>
    <row r="569" spans="1:5" x14ac:dyDescent="0.3">
      <c r="A569" s="42">
        <v>175</v>
      </c>
      <c r="B569" s="45" t="s">
        <v>41</v>
      </c>
      <c r="C569" s="42" t="s">
        <v>40</v>
      </c>
      <c r="D569" s="43">
        <v>1655</v>
      </c>
      <c r="E569" s="44">
        <v>97.35</v>
      </c>
    </row>
    <row r="570" spans="1:5" x14ac:dyDescent="0.3">
      <c r="A570" s="42">
        <v>180</v>
      </c>
      <c r="B570" s="45" t="s">
        <v>41</v>
      </c>
      <c r="C570" s="42" t="s">
        <v>40</v>
      </c>
      <c r="D570" s="43">
        <v>1693</v>
      </c>
      <c r="E570" s="44">
        <v>99.59</v>
      </c>
    </row>
    <row r="571" spans="1:5" x14ac:dyDescent="0.3">
      <c r="A571" s="42">
        <v>185</v>
      </c>
      <c r="B571" s="45" t="s">
        <v>41</v>
      </c>
      <c r="C571" s="42" t="s">
        <v>40</v>
      </c>
      <c r="D571" s="43">
        <v>1732</v>
      </c>
      <c r="E571" s="44">
        <v>101.88</v>
      </c>
    </row>
    <row r="572" spans="1:5" x14ac:dyDescent="0.3">
      <c r="A572" s="42">
        <v>190</v>
      </c>
      <c r="B572" s="45" t="s">
        <v>41</v>
      </c>
      <c r="C572" s="42" t="s">
        <v>40</v>
      </c>
      <c r="D572" s="43">
        <v>1771</v>
      </c>
      <c r="E572" s="44">
        <v>104.18</v>
      </c>
    </row>
    <row r="573" spans="1:5" x14ac:dyDescent="0.3">
      <c r="A573" s="42">
        <v>195</v>
      </c>
      <c r="B573" s="45" t="s">
        <v>41</v>
      </c>
      <c r="C573" s="42" t="s">
        <v>40</v>
      </c>
      <c r="D573" s="43">
        <v>1809</v>
      </c>
      <c r="E573" s="44">
        <v>106.41</v>
      </c>
    </row>
    <row r="574" spans="1:5" x14ac:dyDescent="0.3">
      <c r="A574" s="42">
        <v>200</v>
      </c>
      <c r="B574" s="45" t="s">
        <v>41</v>
      </c>
      <c r="C574" s="42" t="s">
        <v>40</v>
      </c>
      <c r="D574" s="43">
        <v>1848</v>
      </c>
      <c r="E574" s="44">
        <v>108.71</v>
      </c>
    </row>
    <row r="575" spans="1:5" x14ac:dyDescent="0.3">
      <c r="A575" s="42">
        <v>205</v>
      </c>
      <c r="B575" s="45" t="s">
        <v>41</v>
      </c>
      <c r="C575" s="42" t="s">
        <v>40</v>
      </c>
      <c r="D575" s="43">
        <v>1887</v>
      </c>
      <c r="E575" s="44">
        <v>111</v>
      </c>
    </row>
    <row r="576" spans="1:5" x14ac:dyDescent="0.3">
      <c r="A576" s="42">
        <v>210</v>
      </c>
      <c r="B576" s="45" t="s">
        <v>41</v>
      </c>
      <c r="C576" s="42" t="s">
        <v>40</v>
      </c>
      <c r="D576" s="43">
        <v>1926</v>
      </c>
      <c r="E576" s="44">
        <v>113.29</v>
      </c>
    </row>
    <row r="577" spans="1:5" x14ac:dyDescent="0.3">
      <c r="A577" s="42">
        <v>215</v>
      </c>
      <c r="B577" s="45" t="s">
        <v>41</v>
      </c>
      <c r="C577" s="42" t="s">
        <v>40</v>
      </c>
      <c r="D577" s="43">
        <v>1964</v>
      </c>
      <c r="E577" s="44">
        <v>115.53</v>
      </c>
    </row>
    <row r="578" spans="1:5" x14ac:dyDescent="0.3">
      <c r="A578" s="42">
        <v>220</v>
      </c>
      <c r="B578" s="45" t="s">
        <v>41</v>
      </c>
      <c r="C578" s="42" t="s">
        <v>40</v>
      </c>
      <c r="D578" s="43">
        <v>2003</v>
      </c>
      <c r="E578" s="44">
        <v>117.82</v>
      </c>
    </row>
    <row r="579" spans="1:5" x14ac:dyDescent="0.3">
      <c r="A579" s="42">
        <v>225</v>
      </c>
      <c r="B579" s="45" t="s">
        <v>41</v>
      </c>
      <c r="C579" s="42" t="s">
        <v>40</v>
      </c>
      <c r="D579" s="43">
        <v>2042</v>
      </c>
      <c r="E579" s="44">
        <v>120.12</v>
      </c>
    </row>
    <row r="580" spans="1:5" x14ac:dyDescent="0.3">
      <c r="A580" s="42">
        <v>230</v>
      </c>
      <c r="B580" s="45" t="s">
        <v>41</v>
      </c>
      <c r="C580" s="42" t="s">
        <v>40</v>
      </c>
      <c r="D580" s="43">
        <v>2080</v>
      </c>
      <c r="E580" s="44">
        <v>122.35</v>
      </c>
    </row>
    <row r="581" spans="1:5" x14ac:dyDescent="0.3">
      <c r="A581" s="42">
        <v>235</v>
      </c>
      <c r="B581" s="45" t="s">
        <v>41</v>
      </c>
      <c r="C581" s="42" t="s">
        <v>40</v>
      </c>
      <c r="D581" s="43">
        <v>2119</v>
      </c>
      <c r="E581" s="44">
        <v>124.65</v>
      </c>
    </row>
    <row r="582" spans="1:5" x14ac:dyDescent="0.3">
      <c r="A582" s="42">
        <v>240</v>
      </c>
      <c r="B582" s="45" t="s">
        <v>41</v>
      </c>
      <c r="C582" s="42" t="s">
        <v>40</v>
      </c>
      <c r="D582" s="43">
        <v>2158</v>
      </c>
      <c r="E582" s="44">
        <v>126.94</v>
      </c>
    </row>
    <row r="583" spans="1:5" x14ac:dyDescent="0.3">
      <c r="A583" s="42">
        <v>245</v>
      </c>
      <c r="B583" s="45" t="s">
        <v>41</v>
      </c>
      <c r="C583" s="42" t="s">
        <v>40</v>
      </c>
      <c r="D583" s="43">
        <v>2196</v>
      </c>
      <c r="E583" s="44">
        <v>129.18</v>
      </c>
    </row>
    <row r="584" spans="1:5" x14ac:dyDescent="0.3">
      <c r="A584" s="42">
        <v>250</v>
      </c>
      <c r="B584" s="45" t="s">
        <v>41</v>
      </c>
      <c r="C584" s="42" t="s">
        <v>40</v>
      </c>
      <c r="D584" s="43">
        <v>2235</v>
      </c>
      <c r="E584" s="44">
        <v>131.47</v>
      </c>
    </row>
    <row r="585" spans="1:5" x14ac:dyDescent="0.3">
      <c r="A585" s="42">
        <v>155</v>
      </c>
      <c r="B585" s="45" t="s">
        <v>41</v>
      </c>
      <c r="C585" s="42" t="s">
        <v>45</v>
      </c>
      <c r="D585" s="43">
        <v>1746</v>
      </c>
      <c r="E585" s="44">
        <v>102.71</v>
      </c>
    </row>
    <row r="586" spans="1:5" x14ac:dyDescent="0.3">
      <c r="A586" s="42">
        <v>160</v>
      </c>
      <c r="B586" s="45" t="s">
        <v>41</v>
      </c>
      <c r="C586" s="42" t="s">
        <v>45</v>
      </c>
      <c r="D586" s="43">
        <v>1789</v>
      </c>
      <c r="E586" s="44">
        <v>105.24</v>
      </c>
    </row>
    <row r="587" spans="1:5" x14ac:dyDescent="0.3">
      <c r="A587" s="42">
        <v>165</v>
      </c>
      <c r="B587" s="45" t="s">
        <v>41</v>
      </c>
      <c r="C587" s="42" t="s">
        <v>45</v>
      </c>
      <c r="D587" s="43">
        <v>1832</v>
      </c>
      <c r="E587" s="44">
        <v>107.76</v>
      </c>
    </row>
    <row r="588" spans="1:5" x14ac:dyDescent="0.3">
      <c r="A588" s="42">
        <v>170</v>
      </c>
      <c r="B588" s="45" t="s">
        <v>41</v>
      </c>
      <c r="C588" s="42" t="s">
        <v>45</v>
      </c>
      <c r="D588" s="43">
        <v>1876</v>
      </c>
      <c r="E588" s="44">
        <v>110.35</v>
      </c>
    </row>
    <row r="589" spans="1:5" x14ac:dyDescent="0.3">
      <c r="A589" s="42">
        <v>175</v>
      </c>
      <c r="B589" s="45" t="s">
        <v>41</v>
      </c>
      <c r="C589" s="42" t="s">
        <v>45</v>
      </c>
      <c r="D589" s="43">
        <v>1919</v>
      </c>
      <c r="E589" s="44">
        <v>112.88</v>
      </c>
    </row>
    <row r="590" spans="1:5" x14ac:dyDescent="0.3">
      <c r="A590" s="42">
        <v>180</v>
      </c>
      <c r="B590" s="45" t="s">
        <v>41</v>
      </c>
      <c r="C590" s="42" t="s">
        <v>45</v>
      </c>
      <c r="D590" s="43">
        <v>1963</v>
      </c>
      <c r="E590" s="44">
        <v>115.47</v>
      </c>
    </row>
    <row r="591" spans="1:5" x14ac:dyDescent="0.3">
      <c r="A591" s="42">
        <v>185</v>
      </c>
      <c r="B591" s="45" t="s">
        <v>41</v>
      </c>
      <c r="C591" s="42" t="s">
        <v>45</v>
      </c>
      <c r="D591" s="43">
        <v>2006</v>
      </c>
      <c r="E591" s="44">
        <v>118</v>
      </c>
    </row>
    <row r="592" spans="1:5" x14ac:dyDescent="0.3">
      <c r="A592" s="42">
        <v>190</v>
      </c>
      <c r="B592" s="45" t="s">
        <v>41</v>
      </c>
      <c r="C592" s="42" t="s">
        <v>45</v>
      </c>
      <c r="D592" s="43">
        <v>2049</v>
      </c>
      <c r="E592" s="44">
        <v>120.53</v>
      </c>
    </row>
    <row r="593" spans="1:5" x14ac:dyDescent="0.3">
      <c r="A593" s="42">
        <v>195</v>
      </c>
      <c r="B593" s="45" t="s">
        <v>41</v>
      </c>
      <c r="C593" s="42" t="s">
        <v>45</v>
      </c>
      <c r="D593" s="43">
        <v>2093</v>
      </c>
      <c r="E593" s="44">
        <v>123.12</v>
      </c>
    </row>
    <row r="594" spans="1:5" x14ac:dyDescent="0.3">
      <c r="A594" s="42">
        <v>200</v>
      </c>
      <c r="B594" s="45" t="s">
        <v>41</v>
      </c>
      <c r="C594" s="42" t="s">
        <v>45</v>
      </c>
      <c r="D594" s="43">
        <v>2136</v>
      </c>
      <c r="E594" s="44">
        <v>125.65</v>
      </c>
    </row>
    <row r="595" spans="1:5" x14ac:dyDescent="0.3">
      <c r="A595" s="42">
        <v>205</v>
      </c>
      <c r="B595" s="45" t="s">
        <v>41</v>
      </c>
      <c r="C595" s="42" t="s">
        <v>45</v>
      </c>
      <c r="D595" s="43">
        <v>2180</v>
      </c>
      <c r="E595" s="44">
        <v>128.24</v>
      </c>
    </row>
    <row r="596" spans="1:5" x14ac:dyDescent="0.3">
      <c r="A596" s="42">
        <v>210</v>
      </c>
      <c r="B596" s="45" t="s">
        <v>41</v>
      </c>
      <c r="C596" s="42" t="s">
        <v>45</v>
      </c>
      <c r="D596" s="43">
        <v>2223</v>
      </c>
      <c r="E596" s="44">
        <v>130.76</v>
      </c>
    </row>
    <row r="597" spans="1:5" x14ac:dyDescent="0.3">
      <c r="A597" s="42">
        <v>215</v>
      </c>
      <c r="B597" s="45" t="s">
        <v>41</v>
      </c>
      <c r="C597" s="42" t="s">
        <v>45</v>
      </c>
      <c r="D597" s="43">
        <v>2267</v>
      </c>
      <c r="E597" s="44">
        <v>133.35</v>
      </c>
    </row>
    <row r="598" spans="1:5" x14ac:dyDescent="0.3">
      <c r="A598" s="42">
        <v>220</v>
      </c>
      <c r="B598" s="45" t="s">
        <v>41</v>
      </c>
      <c r="C598" s="42" t="s">
        <v>45</v>
      </c>
      <c r="D598" s="43">
        <v>2310</v>
      </c>
      <c r="E598" s="44">
        <v>135.88</v>
      </c>
    </row>
    <row r="599" spans="1:5" x14ac:dyDescent="0.3">
      <c r="A599" s="42">
        <v>225</v>
      </c>
      <c r="B599" s="45" t="s">
        <v>41</v>
      </c>
      <c r="C599" s="42" t="s">
        <v>45</v>
      </c>
      <c r="D599" s="43">
        <v>2353</v>
      </c>
      <c r="E599" s="44">
        <v>138.41</v>
      </c>
    </row>
    <row r="600" spans="1:5" x14ac:dyDescent="0.3">
      <c r="A600" s="42">
        <v>230</v>
      </c>
      <c r="B600" s="45" t="s">
        <v>41</v>
      </c>
      <c r="C600" s="42" t="s">
        <v>45</v>
      </c>
      <c r="D600" s="43">
        <v>2397</v>
      </c>
      <c r="E600" s="44">
        <v>141</v>
      </c>
    </row>
    <row r="601" spans="1:5" x14ac:dyDescent="0.3">
      <c r="A601" s="42">
        <v>235</v>
      </c>
      <c r="B601" s="45" t="s">
        <v>41</v>
      </c>
      <c r="C601" s="42" t="s">
        <v>45</v>
      </c>
      <c r="D601" s="43">
        <v>2440</v>
      </c>
      <c r="E601" s="44">
        <v>143.53</v>
      </c>
    </row>
    <row r="602" spans="1:5" x14ac:dyDescent="0.3">
      <c r="A602" s="42">
        <v>240</v>
      </c>
      <c r="B602" s="45" t="s">
        <v>41</v>
      </c>
      <c r="C602" s="42" t="s">
        <v>45</v>
      </c>
      <c r="D602" s="43">
        <v>2484</v>
      </c>
      <c r="E602" s="44">
        <v>146.12</v>
      </c>
    </row>
    <row r="603" spans="1:5" x14ac:dyDescent="0.3">
      <c r="A603" s="42">
        <v>245</v>
      </c>
      <c r="B603" s="45" t="s">
        <v>41</v>
      </c>
      <c r="C603" s="42" t="s">
        <v>45</v>
      </c>
      <c r="D603" s="43">
        <v>2527</v>
      </c>
      <c r="E603" s="44">
        <v>148.65</v>
      </c>
    </row>
    <row r="604" spans="1:5" x14ac:dyDescent="0.3">
      <c r="A604" s="42">
        <v>250</v>
      </c>
      <c r="B604" s="45" t="s">
        <v>41</v>
      </c>
      <c r="C604" s="42" t="s">
        <v>45</v>
      </c>
      <c r="D604" s="43">
        <v>2570</v>
      </c>
      <c r="E604" s="44">
        <v>151.18</v>
      </c>
    </row>
    <row r="605" spans="1:5" x14ac:dyDescent="0.3">
      <c r="A605" s="42">
        <v>155</v>
      </c>
      <c r="B605" s="46" t="s">
        <v>17</v>
      </c>
      <c r="C605" s="42" t="s">
        <v>40</v>
      </c>
      <c r="D605" s="43">
        <v>1641</v>
      </c>
      <c r="E605" s="44">
        <v>86.37</v>
      </c>
    </row>
    <row r="606" spans="1:5" x14ac:dyDescent="0.3">
      <c r="A606" s="42">
        <v>160</v>
      </c>
      <c r="B606" s="46" t="s">
        <v>17</v>
      </c>
      <c r="C606" s="42" t="s">
        <v>40</v>
      </c>
      <c r="D606" s="43">
        <v>1684</v>
      </c>
      <c r="E606" s="44">
        <v>88.63</v>
      </c>
    </row>
    <row r="607" spans="1:5" x14ac:dyDescent="0.3">
      <c r="A607" s="42">
        <v>165</v>
      </c>
      <c r="B607" s="46" t="s">
        <v>17</v>
      </c>
      <c r="C607" s="42" t="s">
        <v>40</v>
      </c>
      <c r="D607" s="43">
        <v>1727</v>
      </c>
      <c r="E607" s="44">
        <v>90.89</v>
      </c>
    </row>
    <row r="608" spans="1:5" x14ac:dyDescent="0.3">
      <c r="A608" s="42">
        <v>170</v>
      </c>
      <c r="B608" s="46" t="s">
        <v>17</v>
      </c>
      <c r="C608" s="42" t="s">
        <v>40</v>
      </c>
      <c r="D608" s="43">
        <v>1771</v>
      </c>
      <c r="E608" s="44">
        <v>93.21</v>
      </c>
    </row>
    <row r="609" spans="1:5" x14ac:dyDescent="0.3">
      <c r="A609" s="42">
        <v>175</v>
      </c>
      <c r="B609" s="46" t="s">
        <v>17</v>
      </c>
      <c r="C609" s="42" t="s">
        <v>40</v>
      </c>
      <c r="D609" s="43">
        <v>1814</v>
      </c>
      <c r="E609" s="44">
        <v>95.47</v>
      </c>
    </row>
    <row r="610" spans="1:5" x14ac:dyDescent="0.3">
      <c r="A610" s="42">
        <v>180</v>
      </c>
      <c r="B610" s="46" t="s">
        <v>17</v>
      </c>
      <c r="C610" s="42" t="s">
        <v>40</v>
      </c>
      <c r="D610" s="43">
        <v>1857</v>
      </c>
      <c r="E610" s="44">
        <v>97.74</v>
      </c>
    </row>
    <row r="611" spans="1:5" x14ac:dyDescent="0.3">
      <c r="A611" s="42">
        <v>185</v>
      </c>
      <c r="B611" s="46" t="s">
        <v>17</v>
      </c>
      <c r="C611" s="42" t="s">
        <v>40</v>
      </c>
      <c r="D611" s="43">
        <v>1900</v>
      </c>
      <c r="E611" s="44">
        <v>100</v>
      </c>
    </row>
    <row r="612" spans="1:5" x14ac:dyDescent="0.3">
      <c r="A612" s="42">
        <v>190</v>
      </c>
      <c r="B612" s="46" t="s">
        <v>17</v>
      </c>
      <c r="C612" s="42" t="s">
        <v>40</v>
      </c>
      <c r="D612" s="43">
        <v>1944</v>
      </c>
      <c r="E612" s="44">
        <v>102.32</v>
      </c>
    </row>
    <row r="613" spans="1:5" x14ac:dyDescent="0.3">
      <c r="A613" s="42">
        <v>195</v>
      </c>
      <c r="B613" s="46" t="s">
        <v>17</v>
      </c>
      <c r="C613" s="42" t="s">
        <v>40</v>
      </c>
      <c r="D613" s="43">
        <v>1987</v>
      </c>
      <c r="E613" s="44">
        <v>104.58</v>
      </c>
    </row>
    <row r="614" spans="1:5" x14ac:dyDescent="0.3">
      <c r="A614" s="42">
        <v>200</v>
      </c>
      <c r="B614" s="46" t="s">
        <v>17</v>
      </c>
      <c r="C614" s="42" t="s">
        <v>40</v>
      </c>
      <c r="D614" s="43">
        <v>2030</v>
      </c>
      <c r="E614" s="44">
        <v>106.84</v>
      </c>
    </row>
    <row r="615" spans="1:5" x14ac:dyDescent="0.3">
      <c r="A615" s="42">
        <v>205</v>
      </c>
      <c r="B615" s="46" t="s">
        <v>17</v>
      </c>
      <c r="C615" s="42" t="s">
        <v>40</v>
      </c>
      <c r="D615" s="43">
        <v>2074</v>
      </c>
      <c r="E615" s="44">
        <v>109.16</v>
      </c>
    </row>
    <row r="616" spans="1:5" x14ac:dyDescent="0.3">
      <c r="A616" s="42">
        <v>210</v>
      </c>
      <c r="B616" s="46" t="s">
        <v>17</v>
      </c>
      <c r="C616" s="42" t="s">
        <v>40</v>
      </c>
      <c r="D616" s="43">
        <v>2117</v>
      </c>
      <c r="E616" s="44">
        <v>111.42</v>
      </c>
    </row>
    <row r="617" spans="1:5" x14ac:dyDescent="0.3">
      <c r="A617" s="42">
        <v>215</v>
      </c>
      <c r="B617" s="46" t="s">
        <v>17</v>
      </c>
      <c r="C617" s="42" t="s">
        <v>40</v>
      </c>
      <c r="D617" s="43">
        <v>2160</v>
      </c>
      <c r="E617" s="44">
        <v>113.68</v>
      </c>
    </row>
    <row r="618" spans="1:5" x14ac:dyDescent="0.3">
      <c r="A618" s="42">
        <v>220</v>
      </c>
      <c r="B618" s="46" t="s">
        <v>17</v>
      </c>
      <c r="C618" s="42" t="s">
        <v>40</v>
      </c>
      <c r="D618" s="43">
        <v>2203</v>
      </c>
      <c r="E618" s="44">
        <v>115.95</v>
      </c>
    </row>
    <row r="619" spans="1:5" x14ac:dyDescent="0.3">
      <c r="A619" s="42">
        <v>225</v>
      </c>
      <c r="B619" s="46" t="s">
        <v>17</v>
      </c>
      <c r="C619" s="42" t="s">
        <v>40</v>
      </c>
      <c r="D619" s="43">
        <v>2247</v>
      </c>
      <c r="E619" s="44">
        <v>118.26</v>
      </c>
    </row>
    <row r="620" spans="1:5" x14ac:dyDescent="0.3">
      <c r="A620" s="42">
        <v>230</v>
      </c>
      <c r="B620" s="46" t="s">
        <v>17</v>
      </c>
      <c r="C620" s="42" t="s">
        <v>40</v>
      </c>
      <c r="D620" s="43">
        <v>2290</v>
      </c>
      <c r="E620" s="44">
        <v>120.53</v>
      </c>
    </row>
    <row r="621" spans="1:5" x14ac:dyDescent="0.3">
      <c r="A621" s="42">
        <v>235</v>
      </c>
      <c r="B621" s="46" t="s">
        <v>17</v>
      </c>
      <c r="C621" s="42" t="s">
        <v>40</v>
      </c>
      <c r="D621" s="43">
        <v>2333</v>
      </c>
      <c r="E621" s="44">
        <v>122.79</v>
      </c>
    </row>
    <row r="622" spans="1:5" x14ac:dyDescent="0.3">
      <c r="A622" s="42">
        <v>240</v>
      </c>
      <c r="B622" s="46" t="s">
        <v>17</v>
      </c>
      <c r="C622" s="42" t="s">
        <v>40</v>
      </c>
      <c r="D622" s="43">
        <v>2376</v>
      </c>
      <c r="E622" s="44">
        <v>125.05</v>
      </c>
    </row>
    <row r="623" spans="1:5" x14ac:dyDescent="0.3">
      <c r="A623" s="42">
        <v>245</v>
      </c>
      <c r="B623" s="46" t="s">
        <v>17</v>
      </c>
      <c r="C623" s="42" t="s">
        <v>40</v>
      </c>
      <c r="D623" s="43">
        <v>2420</v>
      </c>
      <c r="E623" s="44">
        <v>127.37</v>
      </c>
    </row>
    <row r="624" spans="1:5" x14ac:dyDescent="0.3">
      <c r="A624" s="42">
        <v>250</v>
      </c>
      <c r="B624" s="46" t="s">
        <v>17</v>
      </c>
      <c r="C624" s="42" t="s">
        <v>40</v>
      </c>
      <c r="D624" s="43">
        <v>2463</v>
      </c>
      <c r="E624" s="44">
        <v>129.63</v>
      </c>
    </row>
    <row r="625" spans="1:5" x14ac:dyDescent="0.3">
      <c r="A625" s="42">
        <v>155</v>
      </c>
      <c r="B625" s="46" t="s">
        <v>17</v>
      </c>
      <c r="C625" s="42" t="s">
        <v>45</v>
      </c>
      <c r="D625" s="43">
        <v>1904</v>
      </c>
      <c r="E625" s="44">
        <v>100.21</v>
      </c>
    </row>
    <row r="626" spans="1:5" x14ac:dyDescent="0.3">
      <c r="A626" s="42">
        <v>160</v>
      </c>
      <c r="B626" s="46" t="s">
        <v>17</v>
      </c>
      <c r="C626" s="42" t="s">
        <v>45</v>
      </c>
      <c r="D626" s="43">
        <v>1952</v>
      </c>
      <c r="E626" s="44">
        <v>102.74</v>
      </c>
    </row>
    <row r="627" spans="1:5" x14ac:dyDescent="0.3">
      <c r="A627" s="42">
        <v>165</v>
      </c>
      <c r="B627" s="46" t="s">
        <v>17</v>
      </c>
      <c r="C627" s="42" t="s">
        <v>45</v>
      </c>
      <c r="D627" s="43">
        <v>2001</v>
      </c>
      <c r="E627" s="44">
        <v>105.32</v>
      </c>
    </row>
    <row r="628" spans="1:5" x14ac:dyDescent="0.3">
      <c r="A628" s="42">
        <v>170</v>
      </c>
      <c r="B628" s="46" t="s">
        <v>17</v>
      </c>
      <c r="C628" s="42" t="s">
        <v>45</v>
      </c>
      <c r="D628" s="43">
        <v>2049</v>
      </c>
      <c r="E628" s="44">
        <v>107.84</v>
      </c>
    </row>
    <row r="629" spans="1:5" x14ac:dyDescent="0.3">
      <c r="A629" s="42">
        <v>175</v>
      </c>
      <c r="B629" s="46" t="s">
        <v>17</v>
      </c>
      <c r="C629" s="42" t="s">
        <v>45</v>
      </c>
      <c r="D629" s="43">
        <v>2098</v>
      </c>
      <c r="E629" s="44">
        <v>110.42</v>
      </c>
    </row>
    <row r="630" spans="1:5" x14ac:dyDescent="0.3">
      <c r="A630" s="42">
        <v>180</v>
      </c>
      <c r="B630" s="46" t="s">
        <v>17</v>
      </c>
      <c r="C630" s="42" t="s">
        <v>45</v>
      </c>
      <c r="D630" s="43">
        <v>2147</v>
      </c>
      <c r="E630" s="44">
        <v>113</v>
      </c>
    </row>
    <row r="631" spans="1:5" x14ac:dyDescent="0.3">
      <c r="A631" s="42">
        <v>185</v>
      </c>
      <c r="B631" s="46" t="s">
        <v>17</v>
      </c>
      <c r="C631" s="42" t="s">
        <v>45</v>
      </c>
      <c r="D631" s="43">
        <v>2195</v>
      </c>
      <c r="E631" s="44">
        <v>115.53</v>
      </c>
    </row>
    <row r="632" spans="1:5" x14ac:dyDescent="0.3">
      <c r="A632" s="42">
        <v>190</v>
      </c>
      <c r="B632" s="46" t="s">
        <v>17</v>
      </c>
      <c r="C632" s="42" t="s">
        <v>45</v>
      </c>
      <c r="D632" s="43">
        <v>2244</v>
      </c>
      <c r="E632" s="44">
        <v>118.11</v>
      </c>
    </row>
    <row r="633" spans="1:5" x14ac:dyDescent="0.3">
      <c r="A633" s="42">
        <v>195</v>
      </c>
      <c r="B633" s="46" t="s">
        <v>17</v>
      </c>
      <c r="C633" s="42" t="s">
        <v>45</v>
      </c>
      <c r="D633" s="43">
        <v>2292</v>
      </c>
      <c r="E633" s="44">
        <v>120.63</v>
      </c>
    </row>
    <row r="634" spans="1:5" x14ac:dyDescent="0.3">
      <c r="A634" s="42">
        <v>200</v>
      </c>
      <c r="B634" s="46" t="s">
        <v>17</v>
      </c>
      <c r="C634" s="42" t="s">
        <v>45</v>
      </c>
      <c r="D634" s="43">
        <v>2341</v>
      </c>
      <c r="E634" s="44">
        <v>123.21</v>
      </c>
    </row>
    <row r="635" spans="1:5" x14ac:dyDescent="0.3">
      <c r="A635" s="42">
        <v>205</v>
      </c>
      <c r="B635" s="46" t="s">
        <v>17</v>
      </c>
      <c r="C635" s="42" t="s">
        <v>45</v>
      </c>
      <c r="D635" s="43">
        <v>2389</v>
      </c>
      <c r="E635" s="44">
        <v>125.74</v>
      </c>
    </row>
    <row r="636" spans="1:5" x14ac:dyDescent="0.3">
      <c r="A636" s="42">
        <v>210</v>
      </c>
      <c r="B636" s="46" t="s">
        <v>17</v>
      </c>
      <c r="C636" s="42" t="s">
        <v>45</v>
      </c>
      <c r="D636" s="43">
        <v>2438</v>
      </c>
      <c r="E636" s="44">
        <v>128.32</v>
      </c>
    </row>
    <row r="637" spans="1:5" x14ac:dyDescent="0.3">
      <c r="A637" s="42">
        <v>215</v>
      </c>
      <c r="B637" s="46" t="s">
        <v>17</v>
      </c>
      <c r="C637" s="42" t="s">
        <v>45</v>
      </c>
      <c r="D637" s="43">
        <v>2486</v>
      </c>
      <c r="E637" s="44">
        <v>130.84</v>
      </c>
    </row>
    <row r="638" spans="1:5" x14ac:dyDescent="0.3">
      <c r="A638" s="42">
        <v>220</v>
      </c>
      <c r="B638" s="46" t="s">
        <v>17</v>
      </c>
      <c r="C638" s="42" t="s">
        <v>45</v>
      </c>
      <c r="D638" s="43">
        <v>2535</v>
      </c>
      <c r="E638" s="44">
        <v>133.41999999999999</v>
      </c>
    </row>
    <row r="639" spans="1:5" x14ac:dyDescent="0.3">
      <c r="A639" s="42">
        <v>225</v>
      </c>
      <c r="B639" s="46" t="s">
        <v>17</v>
      </c>
      <c r="C639" s="42" t="s">
        <v>45</v>
      </c>
      <c r="D639" s="43">
        <v>2583</v>
      </c>
      <c r="E639" s="44">
        <v>135.94999999999999</v>
      </c>
    </row>
    <row r="640" spans="1:5" x14ac:dyDescent="0.3">
      <c r="A640" s="42">
        <v>230</v>
      </c>
      <c r="B640" s="46" t="s">
        <v>17</v>
      </c>
      <c r="C640" s="42" t="s">
        <v>45</v>
      </c>
      <c r="D640" s="43">
        <v>2632</v>
      </c>
      <c r="E640" s="44">
        <v>138.53</v>
      </c>
    </row>
    <row r="641" spans="1:5" x14ac:dyDescent="0.3">
      <c r="A641" s="42">
        <v>235</v>
      </c>
      <c r="B641" s="46" t="s">
        <v>17</v>
      </c>
      <c r="C641" s="42" t="s">
        <v>45</v>
      </c>
      <c r="D641" s="43">
        <v>2680</v>
      </c>
      <c r="E641" s="44">
        <v>141.05000000000001</v>
      </c>
    </row>
    <row r="642" spans="1:5" x14ac:dyDescent="0.3">
      <c r="A642" s="42">
        <v>240</v>
      </c>
      <c r="B642" s="46" t="s">
        <v>17</v>
      </c>
      <c r="C642" s="42" t="s">
        <v>45</v>
      </c>
      <c r="D642" s="43">
        <v>2729</v>
      </c>
      <c r="E642" s="44">
        <v>143.63</v>
      </c>
    </row>
    <row r="643" spans="1:5" x14ac:dyDescent="0.3">
      <c r="A643" s="42">
        <v>245</v>
      </c>
      <c r="B643" s="46" t="s">
        <v>17</v>
      </c>
      <c r="C643" s="42" t="s">
        <v>45</v>
      </c>
      <c r="D643" s="43">
        <v>2777</v>
      </c>
      <c r="E643" s="44">
        <v>146.16</v>
      </c>
    </row>
    <row r="644" spans="1:5" x14ac:dyDescent="0.3">
      <c r="A644" s="42">
        <v>250</v>
      </c>
      <c r="B644" s="46" t="s">
        <v>17</v>
      </c>
      <c r="C644" s="42" t="s">
        <v>45</v>
      </c>
      <c r="D644" s="43">
        <v>2826</v>
      </c>
      <c r="E644" s="44">
        <v>148.74</v>
      </c>
    </row>
    <row r="645" spans="1:5" x14ac:dyDescent="0.3">
      <c r="A645" s="42">
        <v>155</v>
      </c>
      <c r="B645" s="42" t="s">
        <v>44</v>
      </c>
      <c r="C645" s="42" t="s">
        <v>40</v>
      </c>
      <c r="D645" s="43">
        <v>2417</v>
      </c>
      <c r="E645" s="44">
        <v>80.569999999999993</v>
      </c>
    </row>
    <row r="646" spans="1:5" x14ac:dyDescent="0.3">
      <c r="A646" s="42">
        <v>160</v>
      </c>
      <c r="B646" s="42" t="s">
        <v>44</v>
      </c>
      <c r="C646" s="42" t="s">
        <v>40</v>
      </c>
      <c r="D646" s="43">
        <v>2486</v>
      </c>
      <c r="E646" s="44">
        <v>82.87</v>
      </c>
    </row>
    <row r="647" spans="1:5" x14ac:dyDescent="0.3">
      <c r="A647" s="42">
        <v>165</v>
      </c>
      <c r="B647" s="42" t="s">
        <v>44</v>
      </c>
      <c r="C647" s="42" t="s">
        <v>40</v>
      </c>
      <c r="D647" s="43">
        <v>2554</v>
      </c>
      <c r="E647" s="44">
        <v>85.13</v>
      </c>
    </row>
    <row r="648" spans="1:5" x14ac:dyDescent="0.3">
      <c r="A648" s="42">
        <v>170</v>
      </c>
      <c r="B648" s="42" t="s">
        <v>44</v>
      </c>
      <c r="C648" s="42" t="s">
        <v>40</v>
      </c>
      <c r="D648" s="43">
        <v>2622</v>
      </c>
      <c r="E648" s="44">
        <v>87.4</v>
      </c>
    </row>
    <row r="649" spans="1:5" x14ac:dyDescent="0.3">
      <c r="A649" s="42">
        <v>175</v>
      </c>
      <c r="B649" s="42" t="s">
        <v>44</v>
      </c>
      <c r="C649" s="42" t="s">
        <v>40</v>
      </c>
      <c r="D649" s="43">
        <v>2690</v>
      </c>
      <c r="E649" s="44">
        <v>89.67</v>
      </c>
    </row>
    <row r="650" spans="1:5" x14ac:dyDescent="0.3">
      <c r="A650" s="42">
        <v>155</v>
      </c>
      <c r="B650" s="42" t="s">
        <v>44</v>
      </c>
      <c r="C650" s="42" t="s">
        <v>45</v>
      </c>
      <c r="D650" s="43">
        <v>2775</v>
      </c>
      <c r="E650" s="44">
        <v>92.5</v>
      </c>
    </row>
    <row r="651" spans="1:5" x14ac:dyDescent="0.3">
      <c r="A651" s="42">
        <v>160</v>
      </c>
      <c r="B651" s="42" t="s">
        <v>44</v>
      </c>
      <c r="C651" s="42" t="s">
        <v>45</v>
      </c>
      <c r="D651" s="43">
        <v>2851</v>
      </c>
      <c r="E651" s="44">
        <v>95.03</v>
      </c>
    </row>
    <row r="652" spans="1:5" x14ac:dyDescent="0.3">
      <c r="A652" s="42">
        <v>165</v>
      </c>
      <c r="B652" s="42" t="s">
        <v>44</v>
      </c>
      <c r="C652" s="42" t="s">
        <v>45</v>
      </c>
      <c r="D652" s="43">
        <v>2928</v>
      </c>
      <c r="E652" s="44">
        <v>97.6</v>
      </c>
    </row>
    <row r="653" spans="1:5" x14ac:dyDescent="0.3">
      <c r="A653" s="42">
        <v>170</v>
      </c>
      <c r="B653" s="42" t="s">
        <v>44</v>
      </c>
      <c r="C653" s="42" t="s">
        <v>45</v>
      </c>
      <c r="D653" s="43">
        <v>3004</v>
      </c>
      <c r="E653" s="44">
        <v>100.13</v>
      </c>
    </row>
    <row r="654" spans="1:5" x14ac:dyDescent="0.3">
      <c r="A654" s="42">
        <v>175</v>
      </c>
      <c r="B654" s="42" t="s">
        <v>44</v>
      </c>
      <c r="C654" s="42" t="s">
        <v>45</v>
      </c>
      <c r="D654" s="43">
        <v>3081</v>
      </c>
      <c r="E654" s="44">
        <v>102.7</v>
      </c>
    </row>
    <row r="655" spans="1:5" x14ac:dyDescent="0.3">
      <c r="A655" s="42">
        <v>155</v>
      </c>
      <c r="B655" s="42" t="s">
        <v>39</v>
      </c>
      <c r="C655" s="42" t="s">
        <v>40</v>
      </c>
      <c r="D655" s="43">
        <v>1217</v>
      </c>
      <c r="E655" s="44">
        <v>93.62</v>
      </c>
    </row>
    <row r="656" spans="1:5" x14ac:dyDescent="0.3">
      <c r="A656" s="42">
        <v>160</v>
      </c>
      <c r="B656" s="42" t="s">
        <v>39</v>
      </c>
      <c r="C656" s="42" t="s">
        <v>40</v>
      </c>
      <c r="D656" s="43">
        <v>1247</v>
      </c>
      <c r="E656" s="44">
        <v>95.92</v>
      </c>
    </row>
    <row r="657" spans="1:5" x14ac:dyDescent="0.3">
      <c r="A657" s="42">
        <v>165</v>
      </c>
      <c r="B657" s="42" t="s">
        <v>39</v>
      </c>
      <c r="C657" s="42" t="s">
        <v>40</v>
      </c>
      <c r="D657" s="43">
        <v>1277</v>
      </c>
      <c r="E657" s="44">
        <v>98.23</v>
      </c>
    </row>
    <row r="658" spans="1:5" x14ac:dyDescent="0.3">
      <c r="A658" s="42">
        <v>170</v>
      </c>
      <c r="B658" s="42" t="s">
        <v>39</v>
      </c>
      <c r="C658" s="42" t="s">
        <v>40</v>
      </c>
      <c r="D658" s="43">
        <v>1306</v>
      </c>
      <c r="E658" s="44">
        <v>100.46</v>
      </c>
    </row>
    <row r="659" spans="1:5" x14ac:dyDescent="0.3">
      <c r="A659" s="42">
        <v>175</v>
      </c>
      <c r="B659" s="42" t="s">
        <v>39</v>
      </c>
      <c r="C659" s="42" t="s">
        <v>40</v>
      </c>
      <c r="D659" s="43">
        <v>1336</v>
      </c>
      <c r="E659" s="44">
        <v>102.77</v>
      </c>
    </row>
    <row r="660" spans="1:5" x14ac:dyDescent="0.3">
      <c r="A660" s="42">
        <v>180</v>
      </c>
      <c r="B660" s="42" t="s">
        <v>39</v>
      </c>
      <c r="C660" s="42" t="s">
        <v>40</v>
      </c>
      <c r="D660" s="43">
        <v>1365</v>
      </c>
      <c r="E660" s="44">
        <v>105</v>
      </c>
    </row>
    <row r="661" spans="1:5" x14ac:dyDescent="0.3">
      <c r="A661" s="42">
        <v>185</v>
      </c>
      <c r="B661" s="42" t="s">
        <v>39</v>
      </c>
      <c r="C661" s="42" t="s">
        <v>40</v>
      </c>
      <c r="D661" s="43">
        <v>1395</v>
      </c>
      <c r="E661" s="44">
        <v>107.31</v>
      </c>
    </row>
    <row r="662" spans="1:5" x14ac:dyDescent="0.3">
      <c r="A662" s="42">
        <v>190</v>
      </c>
      <c r="B662" s="42" t="s">
        <v>39</v>
      </c>
      <c r="C662" s="42" t="s">
        <v>40</v>
      </c>
      <c r="D662" s="43">
        <v>1425</v>
      </c>
      <c r="E662" s="44">
        <v>109.62</v>
      </c>
    </row>
    <row r="663" spans="1:5" x14ac:dyDescent="0.3">
      <c r="A663" s="42">
        <v>195</v>
      </c>
      <c r="B663" s="42" t="s">
        <v>39</v>
      </c>
      <c r="C663" s="42" t="s">
        <v>40</v>
      </c>
      <c r="D663" s="43">
        <v>1454</v>
      </c>
      <c r="E663" s="44">
        <v>111.85</v>
      </c>
    </row>
    <row r="664" spans="1:5" x14ac:dyDescent="0.3">
      <c r="A664" s="42">
        <v>200</v>
      </c>
      <c r="B664" s="42" t="s">
        <v>39</v>
      </c>
      <c r="C664" s="42" t="s">
        <v>40</v>
      </c>
      <c r="D664" s="43">
        <v>1484</v>
      </c>
      <c r="E664" s="44">
        <v>114.15</v>
      </c>
    </row>
    <row r="665" spans="1:5" x14ac:dyDescent="0.3">
      <c r="A665" s="42">
        <v>205</v>
      </c>
      <c r="B665" s="42" t="s">
        <v>39</v>
      </c>
      <c r="C665" s="42" t="s">
        <v>40</v>
      </c>
      <c r="D665" s="43">
        <v>1513</v>
      </c>
      <c r="E665" s="44">
        <v>116.38</v>
      </c>
    </row>
    <row r="666" spans="1:5" x14ac:dyDescent="0.3">
      <c r="A666" s="42">
        <v>210</v>
      </c>
      <c r="B666" s="42" t="s">
        <v>39</v>
      </c>
      <c r="C666" s="42" t="s">
        <v>40</v>
      </c>
      <c r="D666" s="43">
        <v>1543</v>
      </c>
      <c r="E666" s="44">
        <v>118.69</v>
      </c>
    </row>
    <row r="667" spans="1:5" x14ac:dyDescent="0.3">
      <c r="A667" s="42">
        <v>215</v>
      </c>
      <c r="B667" s="42" t="s">
        <v>39</v>
      </c>
      <c r="C667" s="42" t="s">
        <v>40</v>
      </c>
      <c r="D667" s="43">
        <v>1573</v>
      </c>
      <c r="E667" s="44">
        <v>121</v>
      </c>
    </row>
    <row r="668" spans="1:5" x14ac:dyDescent="0.3">
      <c r="A668" s="42">
        <v>220</v>
      </c>
      <c r="B668" s="42" t="s">
        <v>39</v>
      </c>
      <c r="C668" s="42" t="s">
        <v>40</v>
      </c>
      <c r="D668" s="43">
        <v>1602</v>
      </c>
      <c r="E668" s="44">
        <v>123.23</v>
      </c>
    </row>
    <row r="669" spans="1:5" x14ac:dyDescent="0.3">
      <c r="A669" s="42">
        <v>225</v>
      </c>
      <c r="B669" s="42" t="s">
        <v>39</v>
      </c>
      <c r="C669" s="42" t="s">
        <v>40</v>
      </c>
      <c r="D669" s="43">
        <v>1632</v>
      </c>
      <c r="E669" s="44">
        <v>125.54</v>
      </c>
    </row>
    <row r="670" spans="1:5" x14ac:dyDescent="0.3">
      <c r="A670" s="42">
        <v>230</v>
      </c>
      <c r="B670" s="42" t="s">
        <v>39</v>
      </c>
      <c r="C670" s="42" t="s">
        <v>40</v>
      </c>
      <c r="D670" s="43">
        <v>1661</v>
      </c>
      <c r="E670" s="44">
        <v>127.77</v>
      </c>
    </row>
    <row r="671" spans="1:5" x14ac:dyDescent="0.3">
      <c r="A671" s="42">
        <v>235</v>
      </c>
      <c r="B671" s="42" t="s">
        <v>39</v>
      </c>
      <c r="C671" s="42" t="s">
        <v>40</v>
      </c>
      <c r="D671" s="43">
        <v>1691</v>
      </c>
      <c r="E671" s="44">
        <v>130.08000000000001</v>
      </c>
    </row>
    <row r="672" spans="1:5" x14ac:dyDescent="0.3">
      <c r="A672" s="42">
        <v>240</v>
      </c>
      <c r="B672" s="42" t="s">
        <v>39</v>
      </c>
      <c r="C672" s="42" t="s">
        <v>40</v>
      </c>
      <c r="D672" s="43">
        <v>1721</v>
      </c>
      <c r="E672" s="44">
        <v>132.38</v>
      </c>
    </row>
    <row r="673" spans="1:5" x14ac:dyDescent="0.3">
      <c r="A673" s="42">
        <v>245</v>
      </c>
      <c r="B673" s="42" t="s">
        <v>39</v>
      </c>
      <c r="C673" s="42" t="s">
        <v>40</v>
      </c>
      <c r="D673" s="43">
        <v>1750</v>
      </c>
      <c r="E673" s="44">
        <v>134.62</v>
      </c>
    </row>
    <row r="674" spans="1:5" x14ac:dyDescent="0.3">
      <c r="A674" s="42">
        <v>250</v>
      </c>
      <c r="B674" s="42" t="s">
        <v>39</v>
      </c>
      <c r="C674" s="42" t="s">
        <v>40</v>
      </c>
      <c r="D674" s="43">
        <v>1780</v>
      </c>
      <c r="E674" s="44">
        <v>136.91999999999999</v>
      </c>
    </row>
    <row r="675" spans="1:5" x14ac:dyDescent="0.3">
      <c r="A675" s="42">
        <v>155</v>
      </c>
      <c r="B675" s="42" t="s">
        <v>39</v>
      </c>
      <c r="C675" s="42" t="s">
        <v>45</v>
      </c>
      <c r="D675" s="43">
        <v>1429</v>
      </c>
      <c r="E675" s="44">
        <v>109.92</v>
      </c>
    </row>
    <row r="676" spans="1:5" x14ac:dyDescent="0.3">
      <c r="A676" s="42">
        <v>160</v>
      </c>
      <c r="B676" s="42" t="s">
        <v>39</v>
      </c>
      <c r="C676" s="42" t="s">
        <v>45</v>
      </c>
      <c r="D676" s="43">
        <v>1462</v>
      </c>
      <c r="E676" s="44">
        <v>112.46</v>
      </c>
    </row>
    <row r="677" spans="1:5" x14ac:dyDescent="0.3">
      <c r="A677" s="42">
        <v>165</v>
      </c>
      <c r="B677" s="42" t="s">
        <v>39</v>
      </c>
      <c r="C677" s="42" t="s">
        <v>45</v>
      </c>
      <c r="D677" s="43">
        <v>1495</v>
      </c>
      <c r="E677" s="44">
        <v>115</v>
      </c>
    </row>
    <row r="678" spans="1:5" x14ac:dyDescent="0.3">
      <c r="A678" s="42">
        <v>170</v>
      </c>
      <c r="B678" s="42" t="s">
        <v>39</v>
      </c>
      <c r="C678" s="42" t="s">
        <v>45</v>
      </c>
      <c r="D678" s="43">
        <v>1529</v>
      </c>
      <c r="E678" s="44">
        <v>117.62</v>
      </c>
    </row>
    <row r="679" spans="1:5" x14ac:dyDescent="0.3">
      <c r="A679" s="42">
        <v>175</v>
      </c>
      <c r="B679" s="42" t="s">
        <v>39</v>
      </c>
      <c r="C679" s="42" t="s">
        <v>45</v>
      </c>
      <c r="D679" s="43">
        <v>1562</v>
      </c>
      <c r="E679" s="44">
        <v>120.15</v>
      </c>
    </row>
    <row r="680" spans="1:5" x14ac:dyDescent="0.3">
      <c r="A680" s="42">
        <v>180</v>
      </c>
      <c r="B680" s="42" t="s">
        <v>39</v>
      </c>
      <c r="C680" s="42" t="s">
        <v>45</v>
      </c>
      <c r="D680" s="43">
        <v>1595</v>
      </c>
      <c r="E680" s="44">
        <v>122.69</v>
      </c>
    </row>
    <row r="681" spans="1:5" x14ac:dyDescent="0.3">
      <c r="A681" s="42">
        <v>185</v>
      </c>
      <c r="B681" s="42" t="s">
        <v>39</v>
      </c>
      <c r="C681" s="42" t="s">
        <v>45</v>
      </c>
      <c r="D681" s="43">
        <v>1628</v>
      </c>
      <c r="E681" s="44">
        <v>125.23</v>
      </c>
    </row>
    <row r="682" spans="1:5" x14ac:dyDescent="0.3">
      <c r="A682" s="42">
        <v>190</v>
      </c>
      <c r="B682" s="42" t="s">
        <v>39</v>
      </c>
      <c r="C682" s="42" t="s">
        <v>45</v>
      </c>
      <c r="D682" s="43">
        <v>1661</v>
      </c>
      <c r="E682" s="44">
        <v>127.77</v>
      </c>
    </row>
    <row r="683" spans="1:5" x14ac:dyDescent="0.3">
      <c r="A683" s="42">
        <v>195</v>
      </c>
      <c r="B683" s="42" t="s">
        <v>39</v>
      </c>
      <c r="C683" s="42" t="s">
        <v>45</v>
      </c>
      <c r="D683" s="43">
        <v>1695</v>
      </c>
      <c r="E683" s="44">
        <v>130.38</v>
      </c>
    </row>
    <row r="684" spans="1:5" x14ac:dyDescent="0.3">
      <c r="A684" s="42">
        <v>200</v>
      </c>
      <c r="B684" s="42" t="s">
        <v>39</v>
      </c>
      <c r="C684" s="42" t="s">
        <v>45</v>
      </c>
      <c r="D684" s="43">
        <v>1728</v>
      </c>
      <c r="E684" s="44">
        <v>132.91999999999999</v>
      </c>
    </row>
    <row r="685" spans="1:5" x14ac:dyDescent="0.3">
      <c r="A685" s="42">
        <v>205</v>
      </c>
      <c r="B685" s="42" t="s">
        <v>39</v>
      </c>
      <c r="C685" s="42" t="s">
        <v>45</v>
      </c>
      <c r="D685" s="43">
        <v>1761</v>
      </c>
      <c r="E685" s="44">
        <v>135.46</v>
      </c>
    </row>
    <row r="686" spans="1:5" x14ac:dyDescent="0.3">
      <c r="A686" s="42">
        <v>210</v>
      </c>
      <c r="B686" s="42" t="s">
        <v>39</v>
      </c>
      <c r="C686" s="42" t="s">
        <v>45</v>
      </c>
      <c r="D686" s="43">
        <v>1794</v>
      </c>
      <c r="E686" s="44">
        <v>138</v>
      </c>
    </row>
    <row r="687" spans="1:5" x14ac:dyDescent="0.3">
      <c r="A687" s="42">
        <v>215</v>
      </c>
      <c r="B687" s="42" t="s">
        <v>39</v>
      </c>
      <c r="C687" s="42" t="s">
        <v>45</v>
      </c>
      <c r="D687" s="43">
        <v>1827</v>
      </c>
      <c r="E687" s="44">
        <v>140.54</v>
      </c>
    </row>
    <row r="688" spans="1:5" x14ac:dyDescent="0.3">
      <c r="A688" s="42">
        <v>220</v>
      </c>
      <c r="B688" s="42" t="s">
        <v>39</v>
      </c>
      <c r="C688" s="42" t="s">
        <v>45</v>
      </c>
      <c r="D688" s="43">
        <v>1861</v>
      </c>
      <c r="E688" s="44">
        <v>143.15</v>
      </c>
    </row>
    <row r="689" spans="1:5" x14ac:dyDescent="0.3">
      <c r="A689" s="42">
        <v>225</v>
      </c>
      <c r="B689" s="42" t="s">
        <v>39</v>
      </c>
      <c r="C689" s="42" t="s">
        <v>45</v>
      </c>
      <c r="D689" s="43">
        <v>1894</v>
      </c>
      <c r="E689" s="44">
        <v>145.69</v>
      </c>
    </row>
    <row r="690" spans="1:5" x14ac:dyDescent="0.3">
      <c r="A690" s="42">
        <v>230</v>
      </c>
      <c r="B690" s="42" t="s">
        <v>39</v>
      </c>
      <c r="C690" s="42" t="s">
        <v>45</v>
      </c>
      <c r="D690" s="43">
        <v>1927</v>
      </c>
      <c r="E690" s="44">
        <v>148.22999999999999</v>
      </c>
    </row>
    <row r="691" spans="1:5" x14ac:dyDescent="0.3">
      <c r="A691" s="42">
        <v>235</v>
      </c>
      <c r="B691" s="42" t="s">
        <v>39</v>
      </c>
      <c r="C691" s="42" t="s">
        <v>45</v>
      </c>
      <c r="D691" s="43">
        <v>1960</v>
      </c>
      <c r="E691" s="44">
        <v>150.77000000000001</v>
      </c>
    </row>
    <row r="692" spans="1:5" x14ac:dyDescent="0.3">
      <c r="A692" s="42">
        <v>240</v>
      </c>
      <c r="B692" s="42" t="s">
        <v>39</v>
      </c>
      <c r="C692" s="42" t="s">
        <v>45</v>
      </c>
      <c r="D692" s="43">
        <v>1993</v>
      </c>
      <c r="E692" s="44">
        <v>153.31</v>
      </c>
    </row>
    <row r="693" spans="1:5" x14ac:dyDescent="0.3">
      <c r="A693" s="42">
        <v>245</v>
      </c>
      <c r="B693" s="42" t="s">
        <v>39</v>
      </c>
      <c r="C693" s="42" t="s">
        <v>45</v>
      </c>
      <c r="D693" s="43">
        <v>2026</v>
      </c>
      <c r="E693" s="44">
        <v>155.85</v>
      </c>
    </row>
    <row r="694" spans="1:5" x14ac:dyDescent="0.3">
      <c r="A694" s="42">
        <v>250</v>
      </c>
      <c r="B694" s="42" t="s">
        <v>39</v>
      </c>
      <c r="C694" s="42" t="s">
        <v>45</v>
      </c>
      <c r="D694" s="43">
        <v>2060</v>
      </c>
      <c r="E694" s="44">
        <v>158.46</v>
      </c>
    </row>
    <row r="695" spans="1:5" x14ac:dyDescent="0.3">
      <c r="A695" s="42">
        <v>155</v>
      </c>
      <c r="B695" s="42" t="s">
        <v>43</v>
      </c>
      <c r="C695" s="42" t="s">
        <v>40</v>
      </c>
      <c r="D695" s="43">
        <v>2135</v>
      </c>
      <c r="E695" s="44">
        <v>82.12</v>
      </c>
    </row>
    <row r="696" spans="1:5" x14ac:dyDescent="0.3">
      <c r="A696" s="42">
        <v>160</v>
      </c>
      <c r="B696" s="42" t="s">
        <v>43</v>
      </c>
      <c r="C696" s="42" t="s">
        <v>40</v>
      </c>
      <c r="D696" s="43">
        <v>2194</v>
      </c>
      <c r="E696" s="44">
        <v>84.38</v>
      </c>
    </row>
    <row r="697" spans="1:5" x14ac:dyDescent="0.3">
      <c r="A697" s="42">
        <v>165</v>
      </c>
      <c r="B697" s="42" t="s">
        <v>43</v>
      </c>
      <c r="C697" s="42" t="s">
        <v>40</v>
      </c>
      <c r="D697" s="43">
        <v>2253</v>
      </c>
      <c r="E697" s="44">
        <v>86.65</v>
      </c>
    </row>
    <row r="698" spans="1:5" x14ac:dyDescent="0.3">
      <c r="A698" s="42">
        <v>170</v>
      </c>
      <c r="B698" s="42" t="s">
        <v>43</v>
      </c>
      <c r="C698" s="42" t="s">
        <v>40</v>
      </c>
      <c r="D698" s="43">
        <v>2313</v>
      </c>
      <c r="E698" s="44">
        <v>88.96</v>
      </c>
    </row>
    <row r="699" spans="1:5" x14ac:dyDescent="0.3">
      <c r="A699" s="42">
        <v>175</v>
      </c>
      <c r="B699" s="42" t="s">
        <v>43</v>
      </c>
      <c r="C699" s="42" t="s">
        <v>40</v>
      </c>
      <c r="D699" s="43">
        <v>2372</v>
      </c>
      <c r="E699" s="44">
        <v>91.23</v>
      </c>
    </row>
    <row r="700" spans="1:5" x14ac:dyDescent="0.3">
      <c r="A700" s="42">
        <v>180</v>
      </c>
      <c r="B700" s="42" t="s">
        <v>43</v>
      </c>
      <c r="C700" s="42" t="s">
        <v>40</v>
      </c>
      <c r="D700" s="43">
        <v>2431</v>
      </c>
      <c r="E700" s="44">
        <v>93.5</v>
      </c>
    </row>
    <row r="701" spans="1:5" x14ac:dyDescent="0.3">
      <c r="A701" s="42">
        <v>185</v>
      </c>
      <c r="B701" s="42" t="s">
        <v>43</v>
      </c>
      <c r="C701" s="42" t="s">
        <v>40</v>
      </c>
      <c r="D701" s="43">
        <v>2490</v>
      </c>
      <c r="E701" s="44">
        <v>95.77</v>
      </c>
    </row>
    <row r="702" spans="1:5" x14ac:dyDescent="0.3">
      <c r="A702" s="42">
        <v>190</v>
      </c>
      <c r="B702" s="42" t="s">
        <v>43</v>
      </c>
      <c r="C702" s="42" t="s">
        <v>40</v>
      </c>
      <c r="D702" s="43">
        <v>2549</v>
      </c>
      <c r="E702" s="44">
        <v>98.04</v>
      </c>
    </row>
    <row r="703" spans="1:5" x14ac:dyDescent="0.3">
      <c r="A703" s="42">
        <v>195</v>
      </c>
      <c r="B703" s="42" t="s">
        <v>43</v>
      </c>
      <c r="C703" s="42" t="s">
        <v>40</v>
      </c>
      <c r="D703" s="43">
        <v>2609</v>
      </c>
      <c r="E703" s="44">
        <v>100.35</v>
      </c>
    </row>
    <row r="704" spans="1:5" x14ac:dyDescent="0.3">
      <c r="A704" s="42">
        <v>200</v>
      </c>
      <c r="B704" s="42" t="s">
        <v>43</v>
      </c>
      <c r="C704" s="42" t="s">
        <v>40</v>
      </c>
      <c r="D704" s="43">
        <v>2668</v>
      </c>
      <c r="E704" s="44">
        <v>102.62</v>
      </c>
    </row>
    <row r="705" spans="1:5" x14ac:dyDescent="0.3">
      <c r="A705" s="42">
        <v>205</v>
      </c>
      <c r="B705" s="42" t="s">
        <v>43</v>
      </c>
      <c r="C705" s="42" t="s">
        <v>40</v>
      </c>
      <c r="D705" s="43">
        <v>2727</v>
      </c>
      <c r="E705" s="44">
        <v>104.88</v>
      </c>
    </row>
    <row r="706" spans="1:5" x14ac:dyDescent="0.3">
      <c r="A706" s="42">
        <v>155</v>
      </c>
      <c r="B706" s="42" t="s">
        <v>43</v>
      </c>
      <c r="C706" s="42" t="s">
        <v>45</v>
      </c>
      <c r="D706" s="43">
        <v>2458</v>
      </c>
      <c r="E706" s="44">
        <v>94.54</v>
      </c>
    </row>
    <row r="707" spans="1:5" x14ac:dyDescent="0.3">
      <c r="A707" s="42">
        <v>160</v>
      </c>
      <c r="B707" s="42" t="s">
        <v>43</v>
      </c>
      <c r="C707" s="42" t="s">
        <v>45</v>
      </c>
      <c r="D707" s="43">
        <v>2524</v>
      </c>
      <c r="E707" s="44">
        <v>97.08</v>
      </c>
    </row>
    <row r="708" spans="1:5" x14ac:dyDescent="0.3">
      <c r="A708" s="42">
        <v>165</v>
      </c>
      <c r="B708" s="42" t="s">
        <v>43</v>
      </c>
      <c r="C708" s="42" t="s">
        <v>45</v>
      </c>
      <c r="D708" s="43">
        <v>2591</v>
      </c>
      <c r="E708" s="44">
        <v>99.65</v>
      </c>
    </row>
    <row r="709" spans="1:5" x14ac:dyDescent="0.3">
      <c r="A709" s="42">
        <v>170</v>
      </c>
      <c r="B709" s="42" t="s">
        <v>43</v>
      </c>
      <c r="C709" s="42" t="s">
        <v>45</v>
      </c>
      <c r="D709" s="43">
        <v>2657</v>
      </c>
      <c r="E709" s="44">
        <v>102.19</v>
      </c>
    </row>
    <row r="710" spans="1:5" x14ac:dyDescent="0.3">
      <c r="A710" s="42">
        <v>175</v>
      </c>
      <c r="B710" s="42" t="s">
        <v>43</v>
      </c>
      <c r="C710" s="42" t="s">
        <v>45</v>
      </c>
      <c r="D710" s="43">
        <v>2724</v>
      </c>
      <c r="E710" s="44">
        <v>104.77</v>
      </c>
    </row>
    <row r="711" spans="1:5" x14ac:dyDescent="0.3">
      <c r="A711" s="42">
        <v>180</v>
      </c>
      <c r="B711" s="42" t="s">
        <v>43</v>
      </c>
      <c r="C711" s="42" t="s">
        <v>45</v>
      </c>
      <c r="D711" s="43">
        <v>2790</v>
      </c>
      <c r="E711" s="44">
        <v>107.31</v>
      </c>
    </row>
    <row r="712" spans="1:5" x14ac:dyDescent="0.3">
      <c r="A712" s="42">
        <v>185</v>
      </c>
      <c r="B712" s="42" t="s">
        <v>43</v>
      </c>
      <c r="C712" s="42" t="s">
        <v>45</v>
      </c>
      <c r="D712" s="43">
        <v>2856</v>
      </c>
      <c r="E712" s="44">
        <v>109.85</v>
      </c>
    </row>
    <row r="713" spans="1:5" x14ac:dyDescent="0.3">
      <c r="A713" s="42">
        <v>190</v>
      </c>
      <c r="B713" s="42" t="s">
        <v>43</v>
      </c>
      <c r="C713" s="42" t="s">
        <v>45</v>
      </c>
      <c r="D713" s="43">
        <v>2923</v>
      </c>
      <c r="E713" s="44">
        <v>112.42</v>
      </c>
    </row>
    <row r="714" spans="1:5" x14ac:dyDescent="0.3">
      <c r="A714" s="42">
        <v>195</v>
      </c>
      <c r="B714" s="42" t="s">
        <v>43</v>
      </c>
      <c r="C714" s="42" t="s">
        <v>45</v>
      </c>
      <c r="D714" s="43">
        <v>2989</v>
      </c>
      <c r="E714" s="44">
        <v>114.96</v>
      </c>
    </row>
    <row r="715" spans="1:5" x14ac:dyDescent="0.3">
      <c r="A715" s="42">
        <v>200</v>
      </c>
      <c r="B715" s="42" t="s">
        <v>43</v>
      </c>
      <c r="C715" s="42" t="s">
        <v>45</v>
      </c>
      <c r="D715" s="43">
        <v>3056</v>
      </c>
      <c r="E715" s="44">
        <v>117.54</v>
      </c>
    </row>
    <row r="716" spans="1:5" x14ac:dyDescent="0.3">
      <c r="A716" s="42">
        <v>205</v>
      </c>
      <c r="B716" s="42" t="s">
        <v>43</v>
      </c>
      <c r="C716" s="42" t="s">
        <v>45</v>
      </c>
      <c r="D716" s="43">
        <v>3122</v>
      </c>
      <c r="E716" s="44">
        <v>120.08</v>
      </c>
    </row>
  </sheetData>
  <sheetProtection algorithmName="SHA-512" hashValue="uQrvTeEKSOSvRdLQifDsiyffrSvEgxrWHxFJ10DTfymWAaGuJplh6auH/3reEqo3ceoEjgcgVuzFmsVObqi2FQ==" saltValue="bM621Yc3saBJLii4XpiHhw==" spinCount="100000" sheet="1" objects="1" scenarios="1"/>
  <autoFilter ref="A2:E716" xr:uid="{52CA6FBE-6288-4DE2-BFD2-DB6C46061CDE}"/>
  <phoneticPr fontId="2" type="noConversion"/>
  <pageMargins left="0.7" right="0.7" top="0.75" bottom="0.75" header="0.3" footer="0.3"/>
  <pageSetup orientation="portrait" r:id="rId1"/>
  <ignoredErrors>
    <ignoredError sqref="B143:B144 B145:B170" twoDigitTextYear="1"/>
  </ignoredErrors>
  <tableParts count="4"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b00c2b0-c855-4469-bf45-f66794aa65f9">
      <Terms xmlns="http://schemas.microsoft.com/office/infopath/2007/PartnerControls"/>
    </lcf76f155ced4ddcb4097134ff3c332f>
    <TaxCatchAll xmlns="2beaef9f-cf1f-479f-a374-c737fe2c05cb" xsi:nil="true"/>
    <CapitalProject xmlns="9b00c2b0-c855-4469-bf45-f66794aa65f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8CE2765223044A9F8D932E1105E10B" ma:contentTypeVersion="15" ma:contentTypeDescription="Create a new document." ma:contentTypeScope="" ma:versionID="21f3c82975b8358949e38cd45c58bb15">
  <xsd:schema xmlns:xsd="http://www.w3.org/2001/XMLSchema" xmlns:xs="http://www.w3.org/2001/XMLSchema" xmlns:p="http://schemas.microsoft.com/office/2006/metadata/properties" xmlns:ns2="9b00c2b0-c855-4469-bf45-f66794aa65f9" xmlns:ns3="c9f40de3-703e-4f57-9557-08c8aa80cb2c" xmlns:ns4="2beaef9f-cf1f-479f-a374-c737fe2c05cb" targetNamespace="http://schemas.microsoft.com/office/2006/metadata/properties" ma:root="true" ma:fieldsID="0135833fe549fd7b9cc94d2514e74b16" ns2:_="" ns3:_="" ns4:_="">
    <xsd:import namespace="9b00c2b0-c855-4469-bf45-f66794aa65f9"/>
    <xsd:import namespace="c9f40de3-703e-4f57-9557-08c8aa80cb2c"/>
    <xsd:import namespace="2beaef9f-cf1f-479f-a374-c737fe2c05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CapitalProje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00c2b0-c855-4469-bf45-f66794aa65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87192d8-99aa-4f2d-82ad-d3af49b78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apitalProject" ma:index="22" nillable="true" ma:displayName="Capital Project" ma:description="Capital project associated with fleet plan." ma:format="Dropdown" ma:internalName="CapitalProject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f40de3-703e-4f57-9557-08c8aa80cb2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eaef9f-cf1f-479f-a374-c737fe2c05cb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a39836d3-4835-4df6-9dac-2090c39d40a5}" ma:internalName="TaxCatchAll" ma:showField="CatchAllData" ma:web="c9f40de3-703e-4f57-9557-08c8aa80cb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A2955AB-1BDC-4B91-BD88-F27E5771E944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9c51d76c-a60a-42d7-9886-c3744bde8e73"/>
    <ds:schemaRef ds:uri="943a8484-17f6-4918-9e45-6da8940fbc07"/>
    <ds:schemaRef ds:uri="http://schemas.microsoft.com/office/2006/documentManagement/types"/>
    <ds:schemaRef ds:uri="http://schemas.microsoft.com/sharepoint/v3"/>
    <ds:schemaRef ds:uri="http://www.w3.org/XML/1998/namespace"/>
    <ds:schemaRef ds:uri="http://purl.org/dc/dcmitype/"/>
    <ds:schemaRef ds:uri="9b00c2b0-c855-4469-bf45-f66794aa65f9"/>
    <ds:schemaRef ds:uri="2beaef9f-cf1f-479f-a374-c737fe2c05cb"/>
  </ds:schemaRefs>
</ds:datastoreItem>
</file>

<file path=customXml/itemProps2.xml><?xml version="1.0" encoding="utf-8"?>
<ds:datastoreItem xmlns:ds="http://schemas.openxmlformats.org/officeDocument/2006/customXml" ds:itemID="{6BC28FF5-8590-4E31-B37B-453E90AC028C}"/>
</file>

<file path=customXml/itemProps3.xml><?xml version="1.0" encoding="utf-8"?>
<ds:datastoreItem xmlns:ds="http://schemas.openxmlformats.org/officeDocument/2006/customXml" ds:itemID="{13EA3EBB-D0D9-4000-9CC4-B1A768AFBE4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Monthly Report</vt:lpstr>
      <vt:lpstr>Fare Calculator</vt:lpstr>
      <vt:lpstr>FAQ and Forms</vt:lpstr>
      <vt:lpstr>Admin</vt:lpstr>
      <vt:lpstr>RTM</vt:lpstr>
      <vt:lpstr>Fare Schedule</vt:lpstr>
      <vt:lpstr>'FAQ and Forms'!Print_Area</vt:lpstr>
      <vt:lpstr>'Fare Calculator'!Print_Area</vt:lpstr>
      <vt:lpstr>'Monthly Report'!Print_Area</vt:lpstr>
      <vt:lpstr>Riders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Kubiak, Jobie</dc:creator>
  <cp:lastModifiedBy>Paone, Julie</cp:lastModifiedBy>
  <cp:lastPrinted>2025-09-11T21:30:18Z</cp:lastPrinted>
  <dcterms:created xsi:type="dcterms:W3CDTF">2020-08-18T18:43:57Z</dcterms:created>
  <dcterms:modified xsi:type="dcterms:W3CDTF">2025-09-15T21:25:49Z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0x010100308CE2765223044A9F8D932E1105E10B</vt:lpwstr>
  </property>
</Properties>
</file>